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sunassgobpe-my.sharepoint.com/personal/rcondor_sunass_gob_pe/Documents/06Perucam/Reporte 506 - Oriente Exportaciones/"/>
    </mc:Choice>
  </mc:AlternateContent>
  <xr:revisionPtr revIDLastSave="9" documentId="8_{98436044-C2F6-4F56-8815-E6CAA287CBB2}" xr6:coauthVersionLast="47" xr6:coauthVersionMax="47" xr10:uidLastSave="{4BFF4961-BC2F-4E96-8F92-86CA8700A65B}"/>
  <bookViews>
    <workbookView xWindow="-120" yWindow="-120" windowWidth="30960" windowHeight="16920" tabRatio="801" xr2:uid="{00000000-000D-0000-FFFF-FFFF00000000}"/>
  </bookViews>
  <sheets>
    <sheet name="Perucámaras " sheetId="1" r:id="rId1"/>
    <sheet name="Índice" sheetId="3" r:id="rId2"/>
    <sheet name="Macro Región Oriente" sheetId="14" r:id="rId3"/>
    <sheet name="1. Amazonas" sheetId="4" r:id="rId4"/>
    <sheet name="Ancash" sheetId="13" state="hidden" r:id="rId5"/>
    <sheet name="2. Loreto" sheetId="5" r:id="rId6"/>
    <sheet name="3. San Martín" sheetId="6" r:id="rId7"/>
    <sheet name="4. Ucayali" sheetId="7" r:id="rId8"/>
  </sheets>
  <externalReferences>
    <externalReference r:id="rId9"/>
    <externalReference r:id="rId10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7" l="1"/>
  <c r="G33" i="7" s="1"/>
  <c r="G34" i="6"/>
  <c r="G33" i="6" s="1"/>
  <c r="G15" i="14"/>
  <c r="J26" i="14"/>
  <c r="J27" i="14"/>
  <c r="F26" i="14"/>
  <c r="M26" i="5"/>
  <c r="M26" i="4"/>
  <c r="I26" i="5"/>
  <c r="J26" i="5" s="1"/>
  <c r="I26" i="6"/>
  <c r="J26" i="6" s="1"/>
  <c r="I26" i="7"/>
  <c r="J26" i="7" s="1"/>
  <c r="I26" i="4"/>
  <c r="J26" i="4" s="1"/>
  <c r="G26" i="5"/>
  <c r="H26" i="5" s="1"/>
  <c r="G26" i="6"/>
  <c r="H26" i="6" s="1"/>
  <c r="G26" i="7"/>
  <c r="G26" i="4"/>
  <c r="H26" i="4" s="1"/>
  <c r="K25" i="4"/>
  <c r="K25" i="7"/>
  <c r="K25" i="6"/>
  <c r="K25" i="5"/>
  <c r="K26" i="7" l="1"/>
  <c r="H26" i="7"/>
  <c r="K26" i="4"/>
  <c r="K26" i="6"/>
  <c r="K26" i="5"/>
  <c r="K89" i="14"/>
  <c r="K88" i="14"/>
  <c r="K87" i="14"/>
  <c r="K86" i="14"/>
  <c r="K85" i="14"/>
  <c r="K84" i="14"/>
  <c r="K83" i="14"/>
  <c r="K82" i="14"/>
  <c r="K81" i="14"/>
  <c r="K80" i="14"/>
  <c r="K77" i="14"/>
  <c r="K76" i="14"/>
  <c r="K75" i="14"/>
  <c r="K74" i="14"/>
  <c r="K73" i="14"/>
  <c r="K72" i="14"/>
  <c r="K71" i="14"/>
  <c r="K70" i="14"/>
  <c r="K69" i="14"/>
  <c r="K68" i="14"/>
  <c r="K53" i="14"/>
  <c r="K52" i="14"/>
  <c r="K51" i="14"/>
  <c r="K50" i="14"/>
  <c r="K49" i="14"/>
  <c r="K48" i="14"/>
  <c r="K47" i="14"/>
  <c r="K46" i="14"/>
  <c r="K45" i="14"/>
  <c r="K44" i="14"/>
  <c r="N89" i="7"/>
  <c r="N88" i="7"/>
  <c r="N87" i="7"/>
  <c r="N86" i="7"/>
  <c r="N85" i="7"/>
  <c r="N84" i="7"/>
  <c r="N83" i="7"/>
  <c r="N82" i="7"/>
  <c r="N81" i="7"/>
  <c r="N80" i="7"/>
  <c r="N77" i="7"/>
  <c r="N76" i="7"/>
  <c r="N75" i="7"/>
  <c r="N74" i="7"/>
  <c r="N73" i="7"/>
  <c r="N72" i="7"/>
  <c r="N71" i="7"/>
  <c r="N70" i="7"/>
  <c r="N69" i="7"/>
  <c r="N68" i="7"/>
  <c r="N89" i="6"/>
  <c r="N88" i="6"/>
  <c r="N87" i="6"/>
  <c r="N86" i="6"/>
  <c r="N85" i="6"/>
  <c r="N84" i="6"/>
  <c r="N83" i="6"/>
  <c r="N82" i="6"/>
  <c r="N81" i="6"/>
  <c r="N80" i="6"/>
  <c r="N77" i="6"/>
  <c r="N76" i="6"/>
  <c r="N75" i="6"/>
  <c r="N74" i="6"/>
  <c r="N73" i="6"/>
  <c r="N72" i="6"/>
  <c r="N71" i="6"/>
  <c r="N70" i="6"/>
  <c r="N69" i="6"/>
  <c r="N68" i="6"/>
  <c r="N89" i="5"/>
  <c r="N88" i="5"/>
  <c r="N87" i="5"/>
  <c r="N86" i="5"/>
  <c r="N85" i="5"/>
  <c r="N84" i="5"/>
  <c r="N83" i="5"/>
  <c r="N82" i="5"/>
  <c r="N81" i="5"/>
  <c r="N80" i="5"/>
  <c r="N77" i="5"/>
  <c r="N76" i="5"/>
  <c r="N75" i="5"/>
  <c r="N74" i="5"/>
  <c r="N73" i="5"/>
  <c r="N72" i="5"/>
  <c r="N71" i="5"/>
  <c r="N70" i="5"/>
  <c r="N69" i="5"/>
  <c r="N68" i="5"/>
  <c r="N68" i="4"/>
  <c r="N69" i="4"/>
  <c r="N70" i="4"/>
  <c r="N71" i="4"/>
  <c r="N72" i="4"/>
  <c r="N73" i="4"/>
  <c r="N74" i="4"/>
  <c r="N75" i="4"/>
  <c r="N76" i="4"/>
  <c r="N77" i="4"/>
  <c r="N80" i="4"/>
  <c r="N81" i="4"/>
  <c r="N82" i="4"/>
  <c r="N83" i="4"/>
  <c r="N84" i="4"/>
  <c r="N85" i="4"/>
  <c r="N86" i="4"/>
  <c r="N87" i="4"/>
  <c r="N88" i="4"/>
  <c r="N89" i="4"/>
  <c r="N53" i="7"/>
  <c r="N52" i="7"/>
  <c r="N51" i="7"/>
  <c r="N50" i="7"/>
  <c r="N49" i="7"/>
  <c r="N48" i="7"/>
  <c r="N47" i="7"/>
  <c r="N46" i="7"/>
  <c r="N45" i="7"/>
  <c r="N44" i="7"/>
  <c r="N53" i="6"/>
  <c r="N52" i="6"/>
  <c r="N51" i="6"/>
  <c r="N50" i="6"/>
  <c r="N49" i="6"/>
  <c r="N48" i="6"/>
  <c r="N47" i="6"/>
  <c r="N46" i="6"/>
  <c r="N45" i="6"/>
  <c r="N44" i="6"/>
  <c r="N53" i="5"/>
  <c r="N52" i="5"/>
  <c r="N51" i="5"/>
  <c r="N50" i="5"/>
  <c r="N49" i="5"/>
  <c r="N48" i="5"/>
  <c r="N47" i="5"/>
  <c r="N46" i="5"/>
  <c r="N45" i="5"/>
  <c r="N44" i="5"/>
  <c r="N45" i="4"/>
  <c r="N46" i="4"/>
  <c r="N47" i="4"/>
  <c r="N48" i="4"/>
  <c r="N49" i="4"/>
  <c r="N50" i="4"/>
  <c r="N51" i="4"/>
  <c r="N52" i="4"/>
  <c r="N53" i="4"/>
  <c r="N44" i="4"/>
  <c r="K31" i="14" l="1"/>
  <c r="K30" i="14"/>
  <c r="K29" i="14"/>
  <c r="K28" i="14"/>
  <c r="J90" i="14"/>
  <c r="K25" i="14"/>
  <c r="K24" i="14"/>
  <c r="K23" i="14"/>
  <c r="K22" i="14"/>
  <c r="K21" i="14"/>
  <c r="K20" i="14"/>
  <c r="K19" i="14"/>
  <c r="K18" i="14"/>
  <c r="K17" i="14"/>
  <c r="K16" i="14"/>
  <c r="N31" i="6"/>
  <c r="N30" i="6"/>
  <c r="N29" i="6"/>
  <c r="N28" i="6"/>
  <c r="M27" i="6"/>
  <c r="M90" i="6" s="1"/>
  <c r="M79" i="6" s="1"/>
  <c r="N25" i="6"/>
  <c r="N24" i="6"/>
  <c r="N23" i="6"/>
  <c r="N22" i="6"/>
  <c r="N21" i="6"/>
  <c r="N20" i="6"/>
  <c r="N19" i="6"/>
  <c r="N18" i="6"/>
  <c r="N17" i="6"/>
  <c r="N16" i="6"/>
  <c r="N31" i="7"/>
  <c r="N30" i="7"/>
  <c r="N29" i="7"/>
  <c r="N28" i="7"/>
  <c r="M27" i="7"/>
  <c r="N25" i="7"/>
  <c r="N24" i="7"/>
  <c r="N23" i="7"/>
  <c r="N22" i="7"/>
  <c r="N21" i="7"/>
  <c r="N20" i="7"/>
  <c r="N19" i="7"/>
  <c r="N18" i="7"/>
  <c r="N17" i="7"/>
  <c r="N16" i="7"/>
  <c r="N31" i="5"/>
  <c r="N30" i="5"/>
  <c r="N29" i="5"/>
  <c r="N28" i="5"/>
  <c r="M27" i="5"/>
  <c r="N25" i="5"/>
  <c r="N24" i="5"/>
  <c r="N23" i="5"/>
  <c r="N22" i="5"/>
  <c r="N21" i="5"/>
  <c r="N20" i="5"/>
  <c r="N19" i="5"/>
  <c r="N18" i="5"/>
  <c r="N17" i="5"/>
  <c r="N16" i="5"/>
  <c r="N31" i="4"/>
  <c r="N30" i="4"/>
  <c r="N29" i="4"/>
  <c r="N28" i="4"/>
  <c r="N26" i="4"/>
  <c r="N25" i="4"/>
  <c r="N24" i="4"/>
  <c r="N23" i="4"/>
  <c r="N22" i="4"/>
  <c r="N21" i="4"/>
  <c r="N20" i="4"/>
  <c r="N19" i="4"/>
  <c r="N18" i="4"/>
  <c r="N17" i="4"/>
  <c r="N16" i="4"/>
  <c r="M27" i="4"/>
  <c r="M90" i="4" s="1"/>
  <c r="M79" i="4" s="1"/>
  <c r="H89" i="14"/>
  <c r="H88" i="14"/>
  <c r="H87" i="14"/>
  <c r="H86" i="14"/>
  <c r="H85" i="14"/>
  <c r="H84" i="14"/>
  <c r="H83" i="14"/>
  <c r="H82" i="14"/>
  <c r="H81" i="14"/>
  <c r="H80" i="14"/>
  <c r="H77" i="14"/>
  <c r="H76" i="14"/>
  <c r="H75" i="14"/>
  <c r="H74" i="14"/>
  <c r="H73" i="14"/>
  <c r="H72" i="14"/>
  <c r="H71" i="14"/>
  <c r="H70" i="14"/>
  <c r="H69" i="14"/>
  <c r="H68" i="14"/>
  <c r="H53" i="14"/>
  <c r="H52" i="14"/>
  <c r="H51" i="14"/>
  <c r="H50" i="14"/>
  <c r="H49" i="14"/>
  <c r="H48" i="14"/>
  <c r="H47" i="14"/>
  <c r="H46" i="14"/>
  <c r="H45" i="14"/>
  <c r="H44" i="14"/>
  <c r="H31" i="14"/>
  <c r="H30" i="14"/>
  <c r="H29" i="14"/>
  <c r="H28" i="14"/>
  <c r="F27" i="14"/>
  <c r="F90" i="14" s="1"/>
  <c r="D27" i="14"/>
  <c r="E30" i="14" s="1"/>
  <c r="H25" i="14"/>
  <c r="H24" i="14"/>
  <c r="H23" i="14"/>
  <c r="H22" i="14"/>
  <c r="H21" i="14"/>
  <c r="H20" i="14"/>
  <c r="H19" i="14"/>
  <c r="H18" i="14"/>
  <c r="H17" i="14"/>
  <c r="H16" i="14"/>
  <c r="G18" i="14"/>
  <c r="K89" i="5"/>
  <c r="K88" i="5"/>
  <c r="K87" i="5"/>
  <c r="K86" i="5"/>
  <c r="K85" i="5"/>
  <c r="K84" i="5"/>
  <c r="K83" i="5"/>
  <c r="K82" i="5"/>
  <c r="K81" i="5"/>
  <c r="K80" i="5"/>
  <c r="K77" i="5"/>
  <c r="K76" i="5"/>
  <c r="K75" i="5"/>
  <c r="K74" i="5"/>
  <c r="K73" i="5"/>
  <c r="K72" i="5"/>
  <c r="K71" i="5"/>
  <c r="K70" i="5"/>
  <c r="K69" i="5"/>
  <c r="K68" i="5"/>
  <c r="K89" i="6"/>
  <c r="K88" i="6"/>
  <c r="K87" i="6"/>
  <c r="K86" i="6"/>
  <c r="K85" i="6"/>
  <c r="K84" i="6"/>
  <c r="K83" i="6"/>
  <c r="K82" i="6"/>
  <c r="K81" i="6"/>
  <c r="K80" i="6"/>
  <c r="K77" i="6"/>
  <c r="K76" i="6"/>
  <c r="K75" i="6"/>
  <c r="K74" i="6"/>
  <c r="K73" i="6"/>
  <c r="K72" i="6"/>
  <c r="K71" i="6"/>
  <c r="K70" i="6"/>
  <c r="K69" i="6"/>
  <c r="K68" i="6"/>
  <c r="K89" i="7"/>
  <c r="K88" i="7"/>
  <c r="K87" i="7"/>
  <c r="K86" i="7"/>
  <c r="K85" i="7"/>
  <c r="K84" i="7"/>
  <c r="K83" i="7"/>
  <c r="K82" i="7"/>
  <c r="K81" i="7"/>
  <c r="K80" i="7"/>
  <c r="K77" i="7"/>
  <c r="K76" i="7"/>
  <c r="K75" i="7"/>
  <c r="K74" i="7"/>
  <c r="K73" i="7"/>
  <c r="K72" i="7"/>
  <c r="K71" i="7"/>
  <c r="K70" i="7"/>
  <c r="K69" i="7"/>
  <c r="K68" i="7"/>
  <c r="K89" i="4"/>
  <c r="K88" i="4"/>
  <c r="K87" i="4"/>
  <c r="K86" i="4"/>
  <c r="K85" i="4"/>
  <c r="K84" i="4"/>
  <c r="K83" i="4"/>
  <c r="K82" i="4"/>
  <c r="K81" i="4"/>
  <c r="K80" i="4"/>
  <c r="K77" i="4"/>
  <c r="K76" i="4"/>
  <c r="K75" i="4"/>
  <c r="K74" i="4"/>
  <c r="K73" i="4"/>
  <c r="K72" i="4"/>
  <c r="K71" i="4"/>
  <c r="K70" i="4"/>
  <c r="K69" i="4"/>
  <c r="K68" i="4"/>
  <c r="K53" i="5"/>
  <c r="K52" i="5"/>
  <c r="K51" i="5"/>
  <c r="K50" i="5"/>
  <c r="K49" i="5"/>
  <c r="K48" i="5"/>
  <c r="K47" i="5"/>
  <c r="K46" i="5"/>
  <c r="K45" i="5"/>
  <c r="K44" i="5"/>
  <c r="K53" i="6"/>
  <c r="K52" i="6"/>
  <c r="K51" i="6"/>
  <c r="K50" i="6"/>
  <c r="K49" i="6"/>
  <c r="K48" i="6"/>
  <c r="K47" i="6"/>
  <c r="K46" i="6"/>
  <c r="K45" i="6"/>
  <c r="K44" i="6"/>
  <c r="K53" i="7"/>
  <c r="K52" i="7"/>
  <c r="K51" i="7"/>
  <c r="K50" i="7"/>
  <c r="K49" i="7"/>
  <c r="K48" i="7"/>
  <c r="K47" i="7"/>
  <c r="K46" i="7"/>
  <c r="K45" i="7"/>
  <c r="K44" i="7"/>
  <c r="K53" i="4"/>
  <c r="K52" i="4"/>
  <c r="K51" i="4"/>
  <c r="K50" i="4"/>
  <c r="K49" i="4"/>
  <c r="K48" i="4"/>
  <c r="K47" i="4"/>
  <c r="K46" i="4"/>
  <c r="K45" i="4"/>
  <c r="K44" i="4"/>
  <c r="K31" i="5"/>
  <c r="K30" i="5"/>
  <c r="K29" i="5"/>
  <c r="K28" i="5"/>
  <c r="K24" i="5"/>
  <c r="K23" i="5"/>
  <c r="K22" i="5"/>
  <c r="K21" i="5"/>
  <c r="K20" i="5"/>
  <c r="K19" i="5"/>
  <c r="K18" i="5"/>
  <c r="K17" i="5"/>
  <c r="K16" i="5"/>
  <c r="K31" i="6"/>
  <c r="K30" i="6"/>
  <c r="K29" i="6"/>
  <c r="K28" i="6"/>
  <c r="K24" i="6"/>
  <c r="K23" i="6"/>
  <c r="K22" i="6"/>
  <c r="K21" i="6"/>
  <c r="K20" i="6"/>
  <c r="K19" i="6"/>
  <c r="K18" i="6"/>
  <c r="K17" i="6"/>
  <c r="K16" i="6"/>
  <c r="K31" i="7"/>
  <c r="K30" i="7"/>
  <c r="K29" i="7"/>
  <c r="K28" i="7"/>
  <c r="K24" i="7"/>
  <c r="K23" i="7"/>
  <c r="K22" i="7"/>
  <c r="K21" i="7"/>
  <c r="K20" i="7"/>
  <c r="K19" i="7"/>
  <c r="K18" i="7"/>
  <c r="K17" i="7"/>
  <c r="K16" i="7"/>
  <c r="K31" i="4"/>
  <c r="K30" i="4"/>
  <c r="K29" i="4"/>
  <c r="K28" i="4"/>
  <c r="K24" i="4"/>
  <c r="K23" i="4"/>
  <c r="K22" i="4"/>
  <c r="K21" i="4"/>
  <c r="K20" i="4"/>
  <c r="K19" i="4"/>
  <c r="K18" i="4"/>
  <c r="K17" i="4"/>
  <c r="K16" i="4"/>
  <c r="I27" i="5"/>
  <c r="J28" i="5" s="1"/>
  <c r="J22" i="5"/>
  <c r="I27" i="6"/>
  <c r="I90" i="6" s="1"/>
  <c r="J20" i="6"/>
  <c r="I27" i="7"/>
  <c r="J31" i="7" s="1"/>
  <c r="J21" i="7"/>
  <c r="I27" i="4"/>
  <c r="I90" i="4" s="1"/>
  <c r="I78" i="4"/>
  <c r="G78" i="5"/>
  <c r="G67" i="5" s="1"/>
  <c r="H74" i="5" s="1"/>
  <c r="H18" i="6"/>
  <c r="H19" i="7"/>
  <c r="H24" i="4"/>
  <c r="G27" i="5"/>
  <c r="G90" i="5" s="1"/>
  <c r="G27" i="6"/>
  <c r="G27" i="7"/>
  <c r="H29" i="7" s="1"/>
  <c r="G27" i="4"/>
  <c r="H31" i="4" s="1"/>
  <c r="K27" i="6" l="1"/>
  <c r="J29" i="4"/>
  <c r="J19" i="4"/>
  <c r="J20" i="4"/>
  <c r="J22" i="4"/>
  <c r="J20" i="5"/>
  <c r="J21" i="5"/>
  <c r="J23" i="5"/>
  <c r="K15" i="4"/>
  <c r="K15" i="5"/>
  <c r="J23" i="4"/>
  <c r="J30" i="4"/>
  <c r="J16" i="4"/>
  <c r="J24" i="4"/>
  <c r="J31" i="4"/>
  <c r="N27" i="4"/>
  <c r="N15" i="4"/>
  <c r="M78" i="4"/>
  <c r="G90" i="4"/>
  <c r="G79" i="4" s="1"/>
  <c r="N79" i="4" s="1"/>
  <c r="J17" i="4"/>
  <c r="J25" i="4"/>
  <c r="J29" i="5"/>
  <c r="K27" i="4"/>
  <c r="K27" i="7"/>
  <c r="K27" i="5"/>
  <c r="N27" i="7"/>
  <c r="M90" i="7"/>
  <c r="J18" i="4"/>
  <c r="K15" i="7"/>
  <c r="N27" i="5"/>
  <c r="M90" i="5"/>
  <c r="M79" i="5" s="1"/>
  <c r="J21" i="4"/>
  <c r="J28" i="4"/>
  <c r="K15" i="6"/>
  <c r="J79" i="14"/>
  <c r="J78" i="14"/>
  <c r="J32" i="14"/>
  <c r="K27" i="14"/>
  <c r="N27" i="6"/>
  <c r="M32" i="4"/>
  <c r="O16" i="14" s="1"/>
  <c r="G26" i="14"/>
  <c r="G19" i="14"/>
  <c r="G22" i="14"/>
  <c r="G29" i="14"/>
  <c r="G25" i="14"/>
  <c r="E29" i="14"/>
  <c r="G16" i="14"/>
  <c r="G30" i="14"/>
  <c r="G20" i="14"/>
  <c r="H27" i="14"/>
  <c r="F78" i="14"/>
  <c r="F67" i="14" s="1"/>
  <c r="G74" i="14" s="1"/>
  <c r="G17" i="14"/>
  <c r="G24" i="14"/>
  <c r="E28" i="14"/>
  <c r="E31" i="14"/>
  <c r="G21" i="14"/>
  <c r="G28" i="14"/>
  <c r="G31" i="14"/>
  <c r="F79" i="14"/>
  <c r="G90" i="14" s="1"/>
  <c r="D90" i="14"/>
  <c r="K90" i="14" s="1"/>
  <c r="G23" i="14"/>
  <c r="F32" i="14"/>
  <c r="F54" i="14" s="1"/>
  <c r="I90" i="7"/>
  <c r="J28" i="7"/>
  <c r="J29" i="7"/>
  <c r="J30" i="7"/>
  <c r="J22" i="7"/>
  <c r="J23" i="7"/>
  <c r="J24" i="7"/>
  <c r="J17" i="7"/>
  <c r="J25" i="7"/>
  <c r="I78" i="7"/>
  <c r="J18" i="7"/>
  <c r="J16" i="7"/>
  <c r="J19" i="7"/>
  <c r="J20" i="7"/>
  <c r="G90" i="7"/>
  <c r="G32" i="7"/>
  <c r="M19" i="14" s="1"/>
  <c r="I79" i="6"/>
  <c r="J90" i="6" s="1"/>
  <c r="J28" i="6"/>
  <c r="J29" i="6"/>
  <c r="J31" i="6"/>
  <c r="J30" i="6"/>
  <c r="J21" i="6"/>
  <c r="J16" i="6"/>
  <c r="J19" i="6"/>
  <c r="I78" i="6"/>
  <c r="J22" i="6"/>
  <c r="J23" i="6"/>
  <c r="J18" i="6"/>
  <c r="J24" i="6"/>
  <c r="J17" i="6"/>
  <c r="J25" i="6"/>
  <c r="G90" i="6"/>
  <c r="K90" i="6" s="1"/>
  <c r="H19" i="6"/>
  <c r="G32" i="6"/>
  <c r="M18" i="14" s="1"/>
  <c r="H76" i="5"/>
  <c r="J30" i="5"/>
  <c r="J31" i="5"/>
  <c r="I90" i="5"/>
  <c r="K90" i="5" s="1"/>
  <c r="J24" i="5"/>
  <c r="I78" i="5"/>
  <c r="K78" i="5" s="1"/>
  <c r="J16" i="5"/>
  <c r="J17" i="5"/>
  <c r="J25" i="5"/>
  <c r="J18" i="5"/>
  <c r="J19" i="5"/>
  <c r="G79" i="5"/>
  <c r="G32" i="5"/>
  <c r="M17" i="14" s="1"/>
  <c r="H72" i="5"/>
  <c r="H73" i="5"/>
  <c r="H75" i="5"/>
  <c r="H77" i="5"/>
  <c r="H70" i="5"/>
  <c r="H69" i="5"/>
  <c r="H68" i="5"/>
  <c r="H78" i="5"/>
  <c r="H71" i="5"/>
  <c r="I79" i="4"/>
  <c r="J90" i="4" s="1"/>
  <c r="I67" i="4"/>
  <c r="J76" i="4" s="1"/>
  <c r="H21" i="6"/>
  <c r="H18" i="5"/>
  <c r="H20" i="5"/>
  <c r="H20" i="7"/>
  <c r="H30" i="7"/>
  <c r="H22" i="7"/>
  <c r="H29" i="6"/>
  <c r="H28" i="4"/>
  <c r="G78" i="4"/>
  <c r="H18" i="4"/>
  <c r="H21" i="7"/>
  <c r="H20" i="6"/>
  <c r="H19" i="5"/>
  <c r="H30" i="4"/>
  <c r="H31" i="7"/>
  <c r="H17" i="4"/>
  <c r="H29" i="4"/>
  <c r="H20" i="4"/>
  <c r="H23" i="7"/>
  <c r="H22" i="6"/>
  <c r="H21" i="5"/>
  <c r="H30" i="6"/>
  <c r="H16" i="4"/>
  <c r="H21" i="4"/>
  <c r="H24" i="7"/>
  <c r="H23" i="6"/>
  <c r="H22" i="5"/>
  <c r="H31" i="6"/>
  <c r="H16" i="7"/>
  <c r="H22" i="4"/>
  <c r="H17" i="7"/>
  <c r="H25" i="7"/>
  <c r="H24" i="6"/>
  <c r="H23" i="5"/>
  <c r="H28" i="7"/>
  <c r="H29" i="5"/>
  <c r="G78" i="7"/>
  <c r="H19" i="4"/>
  <c r="H16" i="6"/>
  <c r="H23" i="4"/>
  <c r="H18" i="7"/>
  <c r="H17" i="6"/>
  <c r="H25" i="6"/>
  <c r="H24" i="5"/>
  <c r="H28" i="6"/>
  <c r="H30" i="5"/>
  <c r="G78" i="6"/>
  <c r="H25" i="4"/>
  <c r="H16" i="5"/>
  <c r="H17" i="5"/>
  <c r="H25" i="5"/>
  <c r="H28" i="5"/>
  <c r="H31" i="5"/>
  <c r="G32" i="4"/>
  <c r="M16" i="14" s="1"/>
  <c r="I32" i="7"/>
  <c r="N19" i="14" s="1"/>
  <c r="I32" i="5"/>
  <c r="N17" i="14" s="1"/>
  <c r="I32" i="6"/>
  <c r="N18" i="14" s="1"/>
  <c r="I32" i="4"/>
  <c r="N16" i="14" s="1"/>
  <c r="N90" i="5" l="1"/>
  <c r="H27" i="6"/>
  <c r="H15" i="6" s="1"/>
  <c r="H27" i="5"/>
  <c r="H15" i="5" s="1"/>
  <c r="H27" i="7"/>
  <c r="H15" i="7" s="1"/>
  <c r="H27" i="4"/>
  <c r="H15" i="4" s="1"/>
  <c r="G79" i="7"/>
  <c r="H80" i="7" s="1"/>
  <c r="K90" i="7"/>
  <c r="K78" i="7"/>
  <c r="G54" i="4"/>
  <c r="G55" i="4" s="1"/>
  <c r="K32" i="4"/>
  <c r="K32" i="6"/>
  <c r="K78" i="6"/>
  <c r="N32" i="4"/>
  <c r="M54" i="4"/>
  <c r="M55" i="4" s="1"/>
  <c r="N90" i="7"/>
  <c r="M79" i="7"/>
  <c r="N90" i="4"/>
  <c r="K90" i="4"/>
  <c r="H90" i="4"/>
  <c r="I54" i="7"/>
  <c r="I55" i="7" s="1"/>
  <c r="J54" i="7" s="1"/>
  <c r="I54" i="4"/>
  <c r="I55" i="4" s="1"/>
  <c r="I54" i="6"/>
  <c r="I55" i="6" s="1"/>
  <c r="H88" i="4"/>
  <c r="H80" i="4"/>
  <c r="H87" i="4"/>
  <c r="K79" i="4"/>
  <c r="H86" i="4"/>
  <c r="H85" i="4"/>
  <c r="H84" i="4"/>
  <c r="H81" i="4"/>
  <c r="H83" i="4"/>
  <c r="H82" i="4"/>
  <c r="H89" i="4"/>
  <c r="K32" i="5"/>
  <c r="I54" i="5"/>
  <c r="I55" i="5" s="1"/>
  <c r="G67" i="4"/>
  <c r="H78" i="4" s="1"/>
  <c r="K78" i="4"/>
  <c r="G91" i="5"/>
  <c r="N79" i="5"/>
  <c r="G54" i="7"/>
  <c r="G55" i="7" s="1"/>
  <c r="H48" i="7" s="1"/>
  <c r="K32" i="7"/>
  <c r="N90" i="6"/>
  <c r="N78" i="4"/>
  <c r="M67" i="4"/>
  <c r="J54" i="14"/>
  <c r="J67" i="14"/>
  <c r="G73" i="14"/>
  <c r="G69" i="14"/>
  <c r="G71" i="14"/>
  <c r="G77" i="14"/>
  <c r="G68" i="14"/>
  <c r="G72" i="14"/>
  <c r="G75" i="14"/>
  <c r="G70" i="14"/>
  <c r="G78" i="14"/>
  <c r="G76" i="14"/>
  <c r="G83" i="14"/>
  <c r="F91" i="14"/>
  <c r="G81" i="14"/>
  <c r="G88" i="14"/>
  <c r="G80" i="14"/>
  <c r="G84" i="14"/>
  <c r="G89" i="14"/>
  <c r="G86" i="14"/>
  <c r="G85" i="14"/>
  <c r="G82" i="14"/>
  <c r="G87" i="14"/>
  <c r="F55" i="14"/>
  <c r="H90" i="14"/>
  <c r="D79" i="14"/>
  <c r="E90" i="14" s="1"/>
  <c r="I79" i="7"/>
  <c r="I67" i="7"/>
  <c r="H87" i="7"/>
  <c r="H86" i="7"/>
  <c r="G67" i="7"/>
  <c r="J84" i="6"/>
  <c r="J88" i="6"/>
  <c r="J83" i="6"/>
  <c r="J82" i="6"/>
  <c r="J89" i="6"/>
  <c r="J81" i="6"/>
  <c r="J87" i="6"/>
  <c r="J85" i="6"/>
  <c r="J86" i="6"/>
  <c r="J80" i="6"/>
  <c r="I67" i="6"/>
  <c r="J78" i="6" s="1"/>
  <c r="G79" i="6"/>
  <c r="G67" i="6"/>
  <c r="G54" i="6"/>
  <c r="I79" i="5"/>
  <c r="K79" i="5" s="1"/>
  <c r="I67" i="5"/>
  <c r="K67" i="5" s="1"/>
  <c r="H88" i="5"/>
  <c r="H87" i="5"/>
  <c r="H86" i="5"/>
  <c r="H83" i="5"/>
  <c r="H85" i="5"/>
  <c r="H84" i="5"/>
  <c r="H82" i="5"/>
  <c r="H80" i="5"/>
  <c r="H89" i="5"/>
  <c r="H81" i="5"/>
  <c r="H90" i="5"/>
  <c r="G54" i="5"/>
  <c r="J86" i="4"/>
  <c r="J81" i="4"/>
  <c r="J85" i="4"/>
  <c r="J84" i="4"/>
  <c r="J89" i="4"/>
  <c r="J83" i="4"/>
  <c r="J80" i="4"/>
  <c r="J82" i="4"/>
  <c r="J88" i="4"/>
  <c r="J87" i="4"/>
  <c r="J73" i="4"/>
  <c r="J72" i="4"/>
  <c r="J71" i="4"/>
  <c r="J78" i="4"/>
  <c r="J70" i="4"/>
  <c r="J75" i="4"/>
  <c r="J77" i="4"/>
  <c r="I91" i="4"/>
  <c r="J74" i="4"/>
  <c r="J69" i="4"/>
  <c r="J68" i="4"/>
  <c r="K54" i="6" l="1"/>
  <c r="K54" i="5"/>
  <c r="N55" i="4"/>
  <c r="H71" i="4"/>
  <c r="H70" i="4"/>
  <c r="H77" i="4"/>
  <c r="H69" i="4"/>
  <c r="H76" i="4"/>
  <c r="H68" i="4"/>
  <c r="H72" i="4"/>
  <c r="H75" i="4"/>
  <c r="H74" i="4"/>
  <c r="K67" i="4"/>
  <c r="H73" i="4"/>
  <c r="N79" i="7"/>
  <c r="K79" i="7"/>
  <c r="K79" i="14"/>
  <c r="G91" i="7"/>
  <c r="K67" i="7"/>
  <c r="H81" i="7"/>
  <c r="N67" i="4"/>
  <c r="M91" i="4"/>
  <c r="K54" i="7"/>
  <c r="H88" i="7"/>
  <c r="H89" i="7"/>
  <c r="K54" i="4"/>
  <c r="N54" i="4"/>
  <c r="H78" i="6"/>
  <c r="K67" i="6"/>
  <c r="H83" i="7"/>
  <c r="H82" i="7"/>
  <c r="K55" i="4"/>
  <c r="G91" i="4"/>
  <c r="K91" i="4" s="1"/>
  <c r="K79" i="6"/>
  <c r="N79" i="6"/>
  <c r="H84" i="7"/>
  <c r="H90" i="7"/>
  <c r="H85" i="7"/>
  <c r="K55" i="7"/>
  <c r="J91" i="14"/>
  <c r="J55" i="14"/>
  <c r="G52" i="14"/>
  <c r="G44" i="14"/>
  <c r="G49" i="14"/>
  <c r="G50" i="14"/>
  <c r="G47" i="14"/>
  <c r="G46" i="14"/>
  <c r="G53" i="14"/>
  <c r="G45" i="14"/>
  <c r="G51" i="14"/>
  <c r="G48" i="14"/>
  <c r="G54" i="14"/>
  <c r="E86" i="14"/>
  <c r="E89" i="14"/>
  <c r="E83" i="14"/>
  <c r="E87" i="14"/>
  <c r="E84" i="14"/>
  <c r="E88" i="14"/>
  <c r="E80" i="14"/>
  <c r="E85" i="14"/>
  <c r="H79" i="14"/>
  <c r="E81" i="14"/>
  <c r="E82" i="14"/>
  <c r="J88" i="7"/>
  <c r="J80" i="7"/>
  <c r="J87" i="7"/>
  <c r="J86" i="7"/>
  <c r="J85" i="7"/>
  <c r="J84" i="7"/>
  <c r="J83" i="7"/>
  <c r="J82" i="7"/>
  <c r="J89" i="7"/>
  <c r="J81" i="7"/>
  <c r="J90" i="7"/>
  <c r="J46" i="7"/>
  <c r="J53" i="7"/>
  <c r="J45" i="7"/>
  <c r="J52" i="7"/>
  <c r="J44" i="7"/>
  <c r="J51" i="7"/>
  <c r="J50" i="7"/>
  <c r="J49" i="7"/>
  <c r="J48" i="7"/>
  <c r="J47" i="7"/>
  <c r="J74" i="7"/>
  <c r="J73" i="7"/>
  <c r="J72" i="7"/>
  <c r="J71" i="7"/>
  <c r="J70" i="7"/>
  <c r="J77" i="7"/>
  <c r="J69" i="7"/>
  <c r="J76" i="7"/>
  <c r="J68" i="7"/>
  <c r="J75" i="7"/>
  <c r="I91" i="7"/>
  <c r="J78" i="7"/>
  <c r="H45" i="7"/>
  <c r="H53" i="7"/>
  <c r="H54" i="7"/>
  <c r="H52" i="7"/>
  <c r="H50" i="7"/>
  <c r="H49" i="7"/>
  <c r="H51" i="7"/>
  <c r="H46" i="7"/>
  <c r="H47" i="7"/>
  <c r="H44" i="7"/>
  <c r="H71" i="7"/>
  <c r="H77" i="7"/>
  <c r="H70" i="7"/>
  <c r="H76" i="7"/>
  <c r="H75" i="7"/>
  <c r="H73" i="7"/>
  <c r="H74" i="7"/>
  <c r="H68" i="7"/>
  <c r="H72" i="7"/>
  <c r="H69" i="7"/>
  <c r="H78" i="7"/>
  <c r="J74" i="6"/>
  <c r="J68" i="6"/>
  <c r="J71" i="6"/>
  <c r="J73" i="6"/>
  <c r="J70" i="6"/>
  <c r="J72" i="6"/>
  <c r="J77" i="6"/>
  <c r="J69" i="6"/>
  <c r="J76" i="6"/>
  <c r="J75" i="6"/>
  <c r="I91" i="6"/>
  <c r="J49" i="6"/>
  <c r="J46" i="6"/>
  <c r="J47" i="6"/>
  <c r="J53" i="6"/>
  <c r="J45" i="6"/>
  <c r="J52" i="6"/>
  <c r="J48" i="6"/>
  <c r="J51" i="6"/>
  <c r="J50" i="6"/>
  <c r="J44" i="6"/>
  <c r="J54" i="6"/>
  <c r="H87" i="6"/>
  <c r="H85" i="6"/>
  <c r="H86" i="6"/>
  <c r="H84" i="6"/>
  <c r="H80" i="6"/>
  <c r="H83" i="6"/>
  <c r="H89" i="6"/>
  <c r="H82" i="6"/>
  <c r="H81" i="6"/>
  <c r="H88" i="6"/>
  <c r="H90" i="6"/>
  <c r="G55" i="6"/>
  <c r="G91" i="6"/>
  <c r="H70" i="6"/>
  <c r="H77" i="6"/>
  <c r="H69" i="6"/>
  <c r="H75" i="6"/>
  <c r="H74" i="6"/>
  <c r="H72" i="6"/>
  <c r="H73" i="6"/>
  <c r="H68" i="6"/>
  <c r="H71" i="6"/>
  <c r="H76" i="6"/>
  <c r="J90" i="5"/>
  <c r="J88" i="5"/>
  <c r="J87" i="5"/>
  <c r="J86" i="5"/>
  <c r="J81" i="5"/>
  <c r="J85" i="5"/>
  <c r="J84" i="5"/>
  <c r="J80" i="5"/>
  <c r="J83" i="5"/>
  <c r="J82" i="5"/>
  <c r="J89" i="5"/>
  <c r="J47" i="5"/>
  <c r="J46" i="5"/>
  <c r="J53" i="5"/>
  <c r="J45" i="5"/>
  <c r="J52" i="5"/>
  <c r="J51" i="5"/>
  <c r="J44" i="5"/>
  <c r="J50" i="5"/>
  <c r="J49" i="5"/>
  <c r="J48" i="5"/>
  <c r="J70" i="5"/>
  <c r="J69" i="5"/>
  <c r="J77" i="5"/>
  <c r="J76" i="5"/>
  <c r="J75" i="5"/>
  <c r="J74" i="5"/>
  <c r="J73" i="5"/>
  <c r="J71" i="5"/>
  <c r="J72" i="5"/>
  <c r="J68" i="5"/>
  <c r="I91" i="5"/>
  <c r="K91" i="5" s="1"/>
  <c r="J54" i="5"/>
  <c r="J78" i="5"/>
  <c r="G55" i="5"/>
  <c r="K55" i="5" s="1"/>
  <c r="J52" i="4"/>
  <c r="J50" i="4"/>
  <c r="J49" i="4"/>
  <c r="J48" i="4"/>
  <c r="J47" i="4"/>
  <c r="J46" i="4"/>
  <c r="J51" i="4"/>
  <c r="J53" i="4"/>
  <c r="J45" i="4"/>
  <c r="J44" i="4"/>
  <c r="J54" i="4"/>
  <c r="H52" i="4"/>
  <c r="H51" i="4"/>
  <c r="H50" i="4"/>
  <c r="H49" i="4"/>
  <c r="H48" i="4"/>
  <c r="H47" i="4"/>
  <c r="H46" i="4"/>
  <c r="H53" i="4"/>
  <c r="H45" i="4"/>
  <c r="H44" i="4"/>
  <c r="H54" i="4"/>
  <c r="H54" i="6" l="1"/>
  <c r="K55" i="6"/>
  <c r="K91" i="6"/>
  <c r="N91" i="4"/>
  <c r="K91" i="7"/>
  <c r="H45" i="6"/>
  <c r="H51" i="6"/>
  <c r="H48" i="6"/>
  <c r="H50" i="6"/>
  <c r="H52" i="6"/>
  <c r="H47" i="6"/>
  <c r="H49" i="6"/>
  <c r="H44" i="6"/>
  <c r="H46" i="6"/>
  <c r="H53" i="6"/>
  <c r="H52" i="5"/>
  <c r="H51" i="5"/>
  <c r="H50" i="5"/>
  <c r="H46" i="5"/>
  <c r="H48" i="5"/>
  <c r="H49" i="5"/>
  <c r="H44" i="5"/>
  <c r="H47" i="5"/>
  <c r="H53" i="5"/>
  <c r="H45" i="5"/>
  <c r="H54" i="5"/>
  <c r="O17" i="14"/>
  <c r="N32" i="5"/>
  <c r="M32" i="5"/>
  <c r="M54" i="5"/>
  <c r="N54" i="5" s="1"/>
  <c r="M78" i="5"/>
  <c r="N78" i="5" s="1"/>
  <c r="N26" i="5"/>
  <c r="N15" i="5"/>
  <c r="M55" i="5" l="1"/>
  <c r="N55" i="5" s="1"/>
  <c r="M67" i="5"/>
  <c r="N67" i="5" l="1"/>
  <c r="M91" i="5"/>
  <c r="N91" i="5" s="1"/>
  <c r="M32" i="6"/>
  <c r="N32" i="6" s="1"/>
  <c r="M78" i="6"/>
  <c r="M67" i="6" s="1"/>
  <c r="M26" i="6"/>
  <c r="N26" i="6" s="1"/>
  <c r="N15" i="6"/>
  <c r="O18" i="14" l="1"/>
  <c r="M91" i="6"/>
  <c r="N91" i="6" s="1"/>
  <c r="N67" i="6"/>
  <c r="N78" i="6"/>
  <c r="M54" i="6"/>
  <c r="N54" i="6" l="1"/>
  <c r="M55" i="6"/>
  <c r="N55" i="6" s="1"/>
  <c r="N15" i="7"/>
  <c r="M32" i="7"/>
  <c r="O19" i="14" s="1"/>
  <c r="M54" i="7"/>
  <c r="N54" i="7" s="1"/>
  <c r="M78" i="7"/>
  <c r="N78" i="7" s="1"/>
  <c r="M26" i="7"/>
  <c r="N26" i="7" s="1"/>
  <c r="M67" i="7" l="1"/>
  <c r="N67" i="7" s="1"/>
  <c r="N32" i="7"/>
  <c r="M55" i="7"/>
  <c r="N55" i="7" s="1"/>
  <c r="M91" i="7" l="1"/>
  <c r="N91" i="7" s="1"/>
  <c r="D78" i="14"/>
  <c r="K78" i="14" s="1"/>
  <c r="D32" i="14"/>
  <c r="D54" i="14" s="1"/>
  <c r="E17" i="14"/>
  <c r="E22" i="14"/>
  <c r="E25" i="14"/>
  <c r="E19" i="14"/>
  <c r="E18" i="14"/>
  <c r="E20" i="14"/>
  <c r="K15" i="14"/>
  <c r="E23" i="14"/>
  <c r="E21" i="14"/>
  <c r="H15" i="14"/>
  <c r="E24" i="14"/>
  <c r="D26" i="14"/>
  <c r="K26" i="14" s="1"/>
  <c r="E16" i="14"/>
  <c r="E26" i="14" l="1"/>
  <c r="D67" i="14"/>
  <c r="K67" i="14" s="1"/>
  <c r="H78" i="14"/>
  <c r="E15" i="14"/>
  <c r="K32" i="14"/>
  <c r="H32" i="14"/>
  <c r="G34" i="4"/>
  <c r="G33" i="4" s="1"/>
  <c r="K54" i="14"/>
  <c r="H54" i="14"/>
  <c r="D55" i="14"/>
  <c r="E54" i="14" s="1"/>
  <c r="H26" i="14"/>
  <c r="G34" i="5"/>
  <c r="G33" i="5" s="1"/>
  <c r="E73" i="14" l="1"/>
  <c r="E69" i="14"/>
  <c r="E77" i="14"/>
  <c r="E68" i="14"/>
  <c r="E72" i="14"/>
  <c r="E71" i="14"/>
  <c r="D91" i="14"/>
  <c r="H67" i="14"/>
  <c r="E75" i="14"/>
  <c r="E76" i="14"/>
  <c r="E78" i="14"/>
  <c r="E70" i="14"/>
  <c r="E74" i="14"/>
  <c r="E48" i="14"/>
  <c r="E47" i="14"/>
  <c r="E46" i="14"/>
  <c r="K55" i="14"/>
  <c r="E45" i="14"/>
  <c r="E51" i="14"/>
  <c r="E53" i="14"/>
  <c r="E50" i="14"/>
  <c r="E49" i="14"/>
  <c r="H55" i="14"/>
  <c r="E44" i="14"/>
  <c r="E52" i="14"/>
  <c r="H91" i="14" l="1"/>
  <c r="K91" i="14"/>
</calcChain>
</file>

<file path=xl/sharedStrings.xml><?xml version="1.0" encoding="utf-8"?>
<sst xmlns="http://schemas.openxmlformats.org/spreadsheetml/2006/main" count="492" uniqueCount="175">
  <si>
    <t xml:space="preserve">Información ampliada del Reporte Regional </t>
  </si>
  <si>
    <t>Índice</t>
  </si>
  <si>
    <t>Total</t>
  </si>
  <si>
    <t>PIM</t>
  </si>
  <si>
    <t>Proyecto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</si>
  <si>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</si>
  <si>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</si>
  <si>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</si>
  <si>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92.6</t>
  </si>
  <si>
    <t>2428425: REHABILITACION DE LOS SERVICIOS DE SALUD DEL ESTABLECIMIENTO DE SALUD MAGDALENA NUEVA, DISTRITO DE CHIMBOTE, PROVINCIA SANTA, DEPARTAMENTO ANCASH</t>
  </si>
  <si>
    <t>  0.0</t>
  </si>
  <si>
    <t>2409087: RECUPERACION DE LOS SERVICIOS DE SALUD DEL PUESTO DE SALUD (I-1) SAPCHA - DISTRITO DE ACOCHACA - PROVINCIA DE ASUNCION - DEPARTAMENTO DE ANCASH</t>
  </si>
  <si>
    <t>  98.2</t>
  </si>
  <si>
    <t>2386577: MEJORAMIENTO DE LOS SERVICIOS DE SALUD DEL HOSPITAL DE APOYO YUNGAY, DISTRITO Y PROVINCIA DE YUNGAY, DEPARTAMENTO ANCASH</t>
  </si>
  <si>
    <t>  90.0</t>
  </si>
  <si>
    <t>2386533: MEJORAMIENTO Y AMPLIACION DE LOS SERVICIOS DE SALUD DEL HOSPITAL DE APOYO DE POMABAMBA ANTONIO CALDAS DOMINGUEZ, BARRIO DE HUAJTACHACRA, DISTRITO Y PROVINCIA DE POMABAMBA, DEPARTAMENTO DE ANCASH</t>
  </si>
  <si>
    <t>2386498: MEJORAMIENTO DE LOS SERVICIOS DE SALUD DEL HOSPITAL DE APOYO RECUAY - DISTRITO RECUAY, PROVINCIA RECUAY,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</si>
  <si>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</si>
  <si>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2286124: MEJORAMIENTO DE LOS SERVICIOS DE SALUD DEL ESTABLECIMIENTO DE SALUD HUARI, DISTRITO Y PROVINCIA DE HUARI DEPARTAMENTO DE ANCASH</t>
  </si>
  <si>
    <t>  99.9</t>
  </si>
  <si>
    <t>2285573: MEJORAMIENTO DE LOS SERVICIOS DE SALUD DEL ESTABLECIMIENTO DE SALUD PROGRESO, DEL DISTRITO DE CHIMBOTE, PROVINCIA DE SANTA, DEPARTAMENTO DE ANCASH</t>
  </si>
  <si>
    <t>2194935: MEJORAMIENTO DE LOS SERVICIOS DE SALUD DEL HOSPITAL DE HUARMEY, DISTRITO DE HUARMEY, PROVINCIA DE HUARMEY-REGION ANCASH</t>
  </si>
  <si>
    <t>  12.3</t>
  </si>
  <si>
    <t>2089754: EXPEDIENTES TECNICOS, ESTUDIOS DE PRE-INVERSION Y OTROS ESTUDIOS - PLAN INTEGRAL PARA LA RECONSTRUCCION CON CAMBIOS</t>
  </si>
  <si>
    <t>Devengado </t>
  </si>
  <si>
    <t>Avance % </t>
  </si>
  <si>
    <t> 38.1</t>
  </si>
  <si>
    <t>Departamento (Meta) 02: ANCASH</t>
  </si>
  <si>
    <t>Sector 11: SALUD</t>
  </si>
  <si>
    <t>Nivel de Gobierno E: GOBIERNO NACIONAL</t>
  </si>
  <si>
    <t>Función 20: SALUD</t>
  </si>
  <si>
    <t>TOTAL</t>
  </si>
  <si>
    <t> 0.0</t>
  </si>
  <si>
    <t>Sector 01: PRESIDENCIA CONSEJO MINISTROS</t>
  </si>
  <si>
    <t>Año de Ejecución: 2020</t>
  </si>
  <si>
    <t>Incluye: Sólo Proyectos</t>
  </si>
  <si>
    <t>Ejecución de proyectos a nivel de gobierno regional por proyectos</t>
  </si>
  <si>
    <t xml:space="preserve">1. Exportaciones según Sector </t>
  </si>
  <si>
    <t>Sectores</t>
  </si>
  <si>
    <t>No tradicional</t>
  </si>
  <si>
    <t>Tradicional</t>
  </si>
  <si>
    <t>Par.% FOB</t>
  </si>
  <si>
    <t>FOB 2021</t>
  </si>
  <si>
    <t>FOB 2020</t>
  </si>
  <si>
    <t>Fuente: Camtrade Plus</t>
  </si>
  <si>
    <t>Elaboración: CIE -PERUCÁMARAS</t>
  </si>
  <si>
    <t>País</t>
  </si>
  <si>
    <t>Otros</t>
  </si>
  <si>
    <t>2. Exportaciones: Principales Socios comerciales</t>
  </si>
  <si>
    <t>3. Exportaciones: Principales productos según sector</t>
  </si>
  <si>
    <t>Químico</t>
  </si>
  <si>
    <t>Pesca No Tradicional</t>
  </si>
  <si>
    <t>Sidero Metalúrgico</t>
  </si>
  <si>
    <t>Textil y Confecciones</t>
  </si>
  <si>
    <t>Metal Mecánico</t>
  </si>
  <si>
    <t>Maderas</t>
  </si>
  <si>
    <t>Agro Tradicional</t>
  </si>
  <si>
    <t>China</t>
  </si>
  <si>
    <t>Alemania</t>
  </si>
  <si>
    <t>Países Bajos</t>
  </si>
  <si>
    <t>Agro No Tradicional</t>
  </si>
  <si>
    <t>Canadá</t>
  </si>
  <si>
    <t>Joyería</t>
  </si>
  <si>
    <t>Otroas</t>
  </si>
  <si>
    <t>Macro Región Oriente</t>
  </si>
  <si>
    <t>Amazonas</t>
  </si>
  <si>
    <t xml:space="preserve">Loreto </t>
  </si>
  <si>
    <t>San Martín</t>
  </si>
  <si>
    <t>Ucayali</t>
  </si>
  <si>
    <t xml:space="preserve">Agro No Tradicional </t>
  </si>
  <si>
    <t xml:space="preserve">Agro Tradicional </t>
  </si>
  <si>
    <t xml:space="preserve">Petróleo y Gas Natural </t>
  </si>
  <si>
    <t>EE.UU</t>
  </si>
  <si>
    <t>Bélgica</t>
  </si>
  <si>
    <t>Suecia</t>
  </si>
  <si>
    <t>Reino Unido</t>
  </si>
  <si>
    <t>Francia</t>
  </si>
  <si>
    <t>Nueva Zelandia</t>
  </si>
  <si>
    <t>Italia</t>
  </si>
  <si>
    <t>Chile</t>
  </si>
  <si>
    <t>Colombia</t>
  </si>
  <si>
    <t>México</t>
  </si>
  <si>
    <t>Hong Kong</t>
  </si>
  <si>
    <t>Ecuador</t>
  </si>
  <si>
    <t>Taiwán (China)</t>
  </si>
  <si>
    <t>Indonesia</t>
  </si>
  <si>
    <t>Brasil</t>
  </si>
  <si>
    <t>Marruecos</t>
  </si>
  <si>
    <t xml:space="preserve">España </t>
  </si>
  <si>
    <t>Tara en polvo</t>
  </si>
  <si>
    <t>Reptiles</t>
  </si>
  <si>
    <t>Aceites crudos de petróleo</t>
  </si>
  <si>
    <t>Residual 6</t>
  </si>
  <si>
    <t>Diesel 2</t>
  </si>
  <si>
    <t>Aceite de palma</t>
  </si>
  <si>
    <t>Palmitos preparados</t>
  </si>
  <si>
    <t xml:space="preserve">Aceite de palma en bruto </t>
  </si>
  <si>
    <t>Madera moldurada</t>
  </si>
  <si>
    <t xml:space="preserve">Pesca No Tradicional </t>
  </si>
  <si>
    <t>Aceite de palma en bruto</t>
  </si>
  <si>
    <t xml:space="preserve">Residual 6 </t>
  </si>
  <si>
    <t>Loreto</t>
  </si>
  <si>
    <t>Uacayali</t>
  </si>
  <si>
    <t>Edición N° 506</t>
  </si>
  <si>
    <t>Exportaciones 2022</t>
  </si>
  <si>
    <t>Martes 25 de abril 2022</t>
  </si>
  <si>
    <t>Macro Región Oriente: Exportaciones 2022</t>
  </si>
  <si>
    <t>Macro Región Oriente: Exportaciones Tradicionales y No Tradicionales 2021-2022</t>
  </si>
  <si>
    <t>(Valor FOB en Millones de US$)</t>
  </si>
  <si>
    <t>Macro Región Oriente: Exportaciones 2020-2022</t>
  </si>
  <si>
    <t>Var. % 22/20</t>
  </si>
  <si>
    <t>FOB 2022</t>
  </si>
  <si>
    <t>Var. % 22/21</t>
  </si>
  <si>
    <t>Exportaciones: Principales Socios Comerciales 2021-2022</t>
  </si>
  <si>
    <t>Principales Exportaciones Tradicionales y No Tradicionales 2021-2022</t>
  </si>
  <si>
    <t>Amazonas: Exportaciones 2022</t>
  </si>
  <si>
    <t>Exportaciones Tradicionales y No Tradicionales 2021-2022</t>
  </si>
  <si>
    <t>Calzado</t>
  </si>
  <si>
    <t>Minería No Metálica</t>
  </si>
  <si>
    <t>Pieles y Cueros</t>
  </si>
  <si>
    <t>Loreto: Exportaciones 2022</t>
  </si>
  <si>
    <t>San Martín: Exportaciones 2022</t>
  </si>
  <si>
    <t>Ucayali: Exportaciones 2022</t>
  </si>
  <si>
    <t>Minería</t>
  </si>
  <si>
    <t>España</t>
  </si>
  <si>
    <t>EE.UU.</t>
  </si>
  <si>
    <t>Re. Dominicana</t>
  </si>
  <si>
    <t>Las demás algas</t>
  </si>
  <si>
    <t>Paltas</t>
  </si>
  <si>
    <t>Sacos de fibras sintéticas</t>
  </si>
  <si>
    <t>Demás tshirt de algodón</t>
  </si>
  <si>
    <t>Vestidos de algodón</t>
  </si>
  <si>
    <t>Demás suéteres</t>
  </si>
  <si>
    <t>Cacao en grano, excepto para siembra</t>
  </si>
  <si>
    <t>Tshirt de algodón para hombres o mujeres</t>
  </si>
  <si>
    <t>Camisas para hombres o niños</t>
  </si>
  <si>
    <t>Café sin tostar, sin descafeinar, excepto para siembra</t>
  </si>
  <si>
    <t>Café tostado, sin descafeinar, molido</t>
  </si>
  <si>
    <t>Café sin tostar, descafeinado</t>
  </si>
  <si>
    <t>Café sin tostar, sin descafeinar, para siembra</t>
  </si>
  <si>
    <t>Café tostado, sin descafeinar, en grano</t>
  </si>
  <si>
    <t>Café sin tostar, sin descafeinar,  excepto para siembra</t>
  </si>
  <si>
    <t>Diesel 2, con un contenido de azufre menor o igual a 50ppm</t>
  </si>
  <si>
    <t>Carburreactores tipo queroseno para turbinas</t>
  </si>
  <si>
    <t>Los demás gasolina sin tetraelio de plomo, para vehiculos con un ron superior o igual a 90 pero menor que 95</t>
  </si>
  <si>
    <t>Demás diesel 2</t>
  </si>
  <si>
    <t>Peces ornamentales de agua dulce</t>
  </si>
  <si>
    <t>Demás mucilagos y espesativos derivados de los vegetales</t>
  </si>
  <si>
    <t>Los demás de ipé</t>
  </si>
  <si>
    <t>Virola, imbulsa y balsa</t>
  </si>
  <si>
    <t>Demás jugos y extractos vegetales</t>
  </si>
  <si>
    <t>Cacao en grano, crudo, excepto para siembra</t>
  </si>
  <si>
    <t>Las demás plantas, partes de plantas</t>
  </si>
  <si>
    <t>Los demás animales vivos</t>
  </si>
  <si>
    <t>Grasas y aceites</t>
  </si>
  <si>
    <t>Arroz semiblanqueado</t>
  </si>
  <si>
    <t>Aceites de almendra de palma</t>
  </si>
  <si>
    <t>Aceite refinado de almendra de palma</t>
  </si>
  <si>
    <t>Tabaco negro total</t>
  </si>
  <si>
    <t>Demás plantas vivas</t>
  </si>
  <si>
    <t>Demás acidos grasos monocarboxílicos</t>
  </si>
  <si>
    <t>Algodón sin cainar ni peinar</t>
  </si>
  <si>
    <t xml:space="preserve">Café tostado, sin descafeinar, molido </t>
  </si>
  <si>
    <t>Café tostado,, sin descafeinar, en grano</t>
  </si>
  <si>
    <t>Minerales de plomo y sus concentrados</t>
  </si>
  <si>
    <t>Demás maderas aserradas</t>
  </si>
  <si>
    <t>Las demás maderas tropicales</t>
  </si>
  <si>
    <t>Virolsa, mibuia y balsa</t>
  </si>
  <si>
    <t>Los demás maderas de ipé</t>
  </si>
  <si>
    <t>Tablillas y frisos para parqués</t>
  </si>
  <si>
    <t>Cacao en grano, crudo,  excepto para siembra</t>
  </si>
  <si>
    <t>Minerales de plmo y sus concentrados</t>
  </si>
  <si>
    <t>Carburreactores tipo queroseno para reactores</t>
  </si>
  <si>
    <t>Los demás gasolina sin tetraelio de plomo</t>
  </si>
  <si>
    <t>Algodón sin cardar ni peinar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</si>
</sst>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&quot;, &quot;dd&quot; de &quot;mmmm&quot; de &quot;yyyy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rgb="FFFEDED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4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9" fillId="2" borderId="0" xfId="0" applyFont="1" applyFill="1"/>
    <xf numFmtId="0" fontId="22" fillId="6" borderId="0" xfId="0" applyFont="1" applyFill="1"/>
    <xf numFmtId="0" fontId="22" fillId="6" borderId="2" xfId="0" applyFont="1" applyFill="1" applyBorder="1" applyAlignment="1">
      <alignment horizontal="left" wrapText="1"/>
    </xf>
    <xf numFmtId="3" fontId="22" fillId="6" borderId="2" xfId="0" applyNumberFormat="1" applyFont="1" applyFill="1" applyBorder="1" applyAlignment="1">
      <alignment horizontal="right"/>
    </xf>
    <xf numFmtId="0" fontId="22" fillId="6" borderId="2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left" wrapText="1"/>
    </xf>
    <xf numFmtId="0" fontId="22" fillId="6" borderId="3" xfId="0" applyFont="1" applyFill="1" applyBorder="1" applyAlignment="1">
      <alignment horizontal="right"/>
    </xf>
    <xf numFmtId="3" fontId="22" fillId="6" borderId="3" xfId="0" applyNumberFormat="1" applyFont="1" applyFill="1" applyBorder="1" applyAlignment="1">
      <alignment horizontal="right"/>
    </xf>
    <xf numFmtId="0" fontId="23" fillId="7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right" wrapText="1"/>
    </xf>
    <xf numFmtId="3" fontId="22" fillId="6" borderId="2" xfId="0" applyNumberFormat="1" applyFont="1" applyFill="1" applyBorder="1" applyAlignment="1">
      <alignment horizontal="right" wrapText="1"/>
    </xf>
    <xf numFmtId="0" fontId="23" fillId="7" borderId="4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/>
    </xf>
    <xf numFmtId="3" fontId="22" fillId="6" borderId="0" xfId="0" applyNumberFormat="1" applyFont="1" applyFill="1" applyAlignment="1">
      <alignment horizontal="right"/>
    </xf>
    <xf numFmtId="0" fontId="22" fillId="6" borderId="0" xfId="0" applyFont="1" applyFill="1" applyAlignment="1">
      <alignment horizontal="right"/>
    </xf>
    <xf numFmtId="0" fontId="22" fillId="6" borderId="0" xfId="0" applyFont="1" applyFill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2" fillId="6" borderId="1" xfId="0" applyFont="1" applyFill="1" applyBorder="1" applyAlignment="1">
      <alignment horizontal="left" wrapText="1"/>
    </xf>
    <xf numFmtId="3" fontId="22" fillId="6" borderId="1" xfId="0" applyNumberFormat="1" applyFont="1" applyFill="1" applyBorder="1" applyAlignment="1">
      <alignment horizontal="right"/>
    </xf>
    <xf numFmtId="0" fontId="22" fillId="6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3" fontId="22" fillId="6" borderId="1" xfId="0" applyNumberFormat="1" applyFont="1" applyFill="1" applyBorder="1" applyAlignment="1">
      <alignment horizontal="right" wrapText="1"/>
    </xf>
    <xf numFmtId="0" fontId="22" fillId="6" borderId="1" xfId="0" applyFont="1" applyFill="1" applyBorder="1" applyAlignment="1">
      <alignment horizontal="right" wrapText="1"/>
    </xf>
    <xf numFmtId="3" fontId="19" fillId="2" borderId="1" xfId="0" applyNumberFormat="1" applyFont="1" applyFill="1" applyBorder="1" applyAlignment="1">
      <alignment horizontal="right"/>
    </xf>
    <xf numFmtId="0" fontId="17" fillId="2" borderId="5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7" fillId="2" borderId="10" xfId="0" applyFont="1" applyFill="1" applyBorder="1"/>
    <xf numFmtId="0" fontId="17" fillId="2" borderId="11" xfId="0" applyFont="1" applyFill="1" applyBorder="1"/>
    <xf numFmtId="0" fontId="17" fillId="2" borderId="12" xfId="0" applyFont="1" applyFill="1" applyBorder="1"/>
    <xf numFmtId="0" fontId="18" fillId="2" borderId="0" xfId="0" applyFont="1" applyFill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1" xfId="0" applyFont="1" applyFill="1" applyBorder="1" applyAlignment="1">
      <alignment horizontal="left" indent="2"/>
    </xf>
    <xf numFmtId="0" fontId="18" fillId="2" borderId="1" xfId="0" applyFont="1" applyFill="1" applyBorder="1" applyAlignment="1">
      <alignment horizontal="left" indent="2"/>
    </xf>
    <xf numFmtId="9" fontId="19" fillId="2" borderId="1" xfId="1" applyFont="1" applyFill="1" applyBorder="1" applyAlignment="1">
      <alignment horizontal="right"/>
    </xf>
    <xf numFmtId="9" fontId="18" fillId="2" borderId="1" xfId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9" fontId="18" fillId="2" borderId="0" xfId="1" applyFont="1" applyFill="1" applyBorder="1" applyAlignment="1">
      <alignment horizontal="left"/>
    </xf>
    <xf numFmtId="3" fontId="18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9" fontId="18" fillId="0" borderId="0" xfId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9" fontId="19" fillId="0" borderId="0" xfId="1" applyFont="1" applyFill="1" applyBorder="1" applyAlignment="1">
      <alignment horizontal="right"/>
    </xf>
    <xf numFmtId="0" fontId="24" fillId="2" borderId="0" xfId="3" applyFill="1"/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1" fillId="6" borderId="0" xfId="0" applyFont="1" applyFill="1" applyAlignment="1">
      <alignment wrapText="1"/>
    </xf>
  </cellXfs>
  <cellStyles count="4">
    <cellStyle name="Hyperlink" xfId="3" builtinId="8"/>
    <cellStyle name="Normal" xfId="0" builtinId="0"/>
    <cellStyle name="Normal 6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FF6969"/>
      <color rgb="FFEE9292"/>
      <color rgb="FFFEDEDE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'Macro Región Oriente'!$O$15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Amazonas</c:v>
              </c:pt>
              <c:pt idx="1">
                <c:v>Loreto</c:v>
              </c:pt>
              <c:pt idx="2">
                <c:v>San Martín</c:v>
              </c:pt>
              <c:pt idx="3">
                <c:v>Uacayali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Oriente'!$O$16:$O$23</c15:sqref>
                  </c15:fullRef>
                </c:ext>
              </c:extLst>
              <c:f>'Macro Región Oriente'!$O$16:$O$19</c:f>
              <c:numCache>
                <c:formatCode>#,##0</c:formatCode>
                <c:ptCount val="4"/>
                <c:pt idx="0">
                  <c:v>40.92</c:v>
                </c:pt>
                <c:pt idx="1">
                  <c:v>37.120000000000005</c:v>
                </c:pt>
                <c:pt idx="2">
                  <c:v>131.13999999999999</c:v>
                </c:pt>
                <c:pt idx="3">
                  <c:v>48.03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C-453B-A12D-C3250A0BB6F2}"/>
            </c:ext>
          </c:extLst>
        </c:ser>
        <c:ser>
          <c:idx val="1"/>
          <c:order val="1"/>
          <c:tx>
            <c:strRef>
              <c:f>'Macro Región Oriente'!$N$15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6969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'Macro Región Oriente'!$L$16:$L$23</c15:sqref>
                  </c15:fullRef>
                </c:ext>
              </c:extLst>
              <c:f>'Macro Región Oriente'!$L$16:$L$19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Uacayali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Oriente'!$N$16:$N$23</c15:sqref>
                  </c15:fullRef>
                </c:ext>
              </c:extLst>
              <c:f>'Macro Región Oriente'!$N$16:$N$19</c:f>
              <c:numCache>
                <c:formatCode>#,##0</c:formatCode>
                <c:ptCount val="4"/>
                <c:pt idx="0">
                  <c:v>45.889999999999993</c:v>
                </c:pt>
                <c:pt idx="1">
                  <c:v>54.96</c:v>
                </c:pt>
                <c:pt idx="2">
                  <c:v>144.88</c:v>
                </c:pt>
                <c:pt idx="3">
                  <c:v>102.93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DC-4176-A817-E5E0A3BA13DD}"/>
            </c:ext>
          </c:extLst>
        </c:ser>
        <c:ser>
          <c:idx val="0"/>
          <c:order val="2"/>
          <c:tx>
            <c:strRef>
              <c:f>'Macro Región Oriente'!$M$15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'Macro Región Oriente'!$L$16:$L$23</c15:sqref>
                  </c15:fullRef>
                </c:ext>
              </c:extLst>
              <c:f>'Macro Región Oriente'!$L$16:$L$19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Uacayali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Oriente'!$M$16:$M$23</c15:sqref>
                  </c15:fullRef>
                </c:ext>
              </c:extLst>
              <c:f>'Macro Región Oriente'!$M$16:$M$19</c:f>
              <c:numCache>
                <c:formatCode>#,##0</c:formatCode>
                <c:ptCount val="4"/>
                <c:pt idx="0">
                  <c:v>67.099999999999994</c:v>
                </c:pt>
                <c:pt idx="1">
                  <c:v>265.42</c:v>
                </c:pt>
                <c:pt idx="2">
                  <c:v>191.89999999999998</c:v>
                </c:pt>
                <c:pt idx="3">
                  <c:v>144.39000000000001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C-4176-A817-E5E0A3BA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8"/>
        <c:axId val="1034140271"/>
        <c:axId val="1034153583"/>
      </c:barChart>
      <c:catAx>
        <c:axId val="103414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34153583"/>
        <c:crosses val="autoZero"/>
        <c:auto val="1"/>
        <c:lblAlgn val="ctr"/>
        <c:lblOffset val="100"/>
        <c:noMultiLvlLbl val="0"/>
      </c:catAx>
      <c:valAx>
        <c:axId val="1034153583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03414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819775" y="1729059"/>
          <a:ext cx="16095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5818933" y="1964448"/>
          <a:ext cx="16095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5821458" y="2222536"/>
          <a:ext cx="16095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5819775" y="2469822"/>
          <a:ext cx="16095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795620</xdr:colOff>
      <xdr:row>12</xdr:row>
      <xdr:rowOff>82923</xdr:rowOff>
    </xdr:from>
    <xdr:to>
      <xdr:col>15</xdr:col>
      <xdr:colOff>44825</xdr:colOff>
      <xdr:row>33</xdr:row>
      <xdr:rowOff>2242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showGridLines="0" tabSelected="1" zoomScale="145" zoomScaleNormal="145" workbookViewId="0"/>
  </sheetViews>
  <sheetFormatPr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86" t="s">
        <v>0</v>
      </c>
      <c r="H2" s="86"/>
      <c r="I2" s="86"/>
      <c r="J2" s="86"/>
      <c r="K2" s="86"/>
      <c r="L2" s="86"/>
      <c r="M2" s="86"/>
      <c r="N2" s="86"/>
      <c r="O2" s="86"/>
      <c r="P2" s="86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87" t="s">
        <v>103</v>
      </c>
      <c r="H3" s="87"/>
      <c r="I3" s="87"/>
      <c r="J3" s="87"/>
      <c r="K3" s="87"/>
      <c r="L3" s="87"/>
      <c r="M3" s="87"/>
      <c r="N3" s="87"/>
      <c r="O3" s="87"/>
      <c r="P3" s="87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88" t="s">
        <v>64</v>
      </c>
      <c r="H9" s="88"/>
      <c r="I9" s="88"/>
      <c r="J9" s="88"/>
      <c r="K9" s="88"/>
      <c r="L9" s="88"/>
      <c r="M9" s="88"/>
      <c r="N9" s="88"/>
      <c r="O9" s="88"/>
      <c r="P9" s="88"/>
      <c r="Q9" s="3"/>
      <c r="R9" s="4"/>
      <c r="S9" s="1"/>
    </row>
    <row r="10" spans="1:19" s="2" customFormat="1" ht="20.25" customHeight="1" x14ac:dyDescent="0.2">
      <c r="G10" s="87" t="s">
        <v>104</v>
      </c>
      <c r="H10" s="87"/>
      <c r="I10" s="87"/>
      <c r="J10" s="87"/>
      <c r="K10" s="87"/>
      <c r="L10" s="87"/>
      <c r="M10" s="87"/>
      <c r="N10" s="87"/>
      <c r="O10" s="87"/>
      <c r="P10" s="87"/>
      <c r="Q10" s="5"/>
      <c r="R10" s="6"/>
      <c r="S10" s="1"/>
    </row>
    <row r="11" spans="1:19" s="2" customFormat="1" ht="15" customHeight="1" x14ac:dyDescent="0.2">
      <c r="G11" s="89" t="s">
        <v>105</v>
      </c>
      <c r="H11" s="89"/>
      <c r="I11" s="89"/>
      <c r="J11" s="89"/>
      <c r="K11" s="89"/>
      <c r="L11" s="89"/>
      <c r="M11" s="89"/>
      <c r="N11" s="89"/>
      <c r="O11" s="89"/>
      <c r="P11" s="89"/>
      <c r="Q11" s="1"/>
      <c r="S11" s="1"/>
    </row>
    <row r="12" spans="1:19" s="2" customFormat="1" ht="14.25" x14ac:dyDescent="0.2"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showGridLines="0" zoomScaleNormal="100" workbookViewId="0">
      <selection activeCell="K13" sqref="K13"/>
    </sheetView>
  </sheetViews>
  <sheetFormatPr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1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64</v>
      </c>
      <c r="L8" s="20"/>
      <c r="Q8" s="1"/>
      <c r="S8" s="1"/>
    </row>
    <row r="9" spans="1:19" s="2" customFormat="1" ht="20.45" customHeight="1" x14ac:dyDescent="0.25">
      <c r="G9" s="14"/>
      <c r="H9" s="14"/>
      <c r="K9" t="s">
        <v>65</v>
      </c>
      <c r="L9" s="21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t="s">
        <v>66</v>
      </c>
      <c r="L10" s="21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2"/>
      <c r="J11" s="22"/>
      <c r="K11" t="s">
        <v>67</v>
      </c>
      <c r="L11" s="21"/>
      <c r="M11" s="22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2"/>
      <c r="K12" t="s">
        <v>68</v>
      </c>
      <c r="L12" s="21"/>
      <c r="M12" s="22"/>
      <c r="O12" s="16"/>
      <c r="P12" s="16"/>
      <c r="Q12" s="1"/>
      <c r="S12" s="1"/>
    </row>
    <row r="13" spans="1:19" s="2" customFormat="1" ht="20.45" customHeight="1" x14ac:dyDescent="0.25">
      <c r="I13" s="22"/>
      <c r="J13" s="22"/>
      <c r="K13"/>
      <c r="L13" s="22"/>
      <c r="M13" s="22"/>
      <c r="Q13" s="1"/>
      <c r="S13" s="1"/>
    </row>
    <row r="14" spans="1:19" s="2" customFormat="1" ht="20.45" customHeight="1" x14ac:dyDescent="0.25">
      <c r="I14" s="22"/>
      <c r="J14" s="22"/>
      <c r="K14"/>
      <c r="L14" s="22"/>
      <c r="M14" s="22"/>
      <c r="Q14" s="1"/>
      <c r="S14" s="1"/>
    </row>
    <row r="15" spans="1:19" s="2" customFormat="1" ht="20.45" customHeight="1" x14ac:dyDescent="0.25">
      <c r="I15" s="22"/>
      <c r="J15" s="22"/>
      <c r="K15"/>
      <c r="L15" s="22"/>
      <c r="M15" s="22"/>
      <c r="Q15" s="1"/>
      <c r="S15" s="1"/>
    </row>
    <row r="16" spans="1:19" s="2" customFormat="1" ht="20.45" customHeight="1" x14ac:dyDescent="0.25">
      <c r="I16" s="22"/>
      <c r="J16" s="22"/>
      <c r="K16"/>
      <c r="L16" s="22"/>
      <c r="M16" s="22"/>
      <c r="Q16" s="1"/>
      <c r="S16" s="1"/>
    </row>
    <row r="17" spans="7:19" s="2" customFormat="1" ht="15" x14ac:dyDescent="0.25">
      <c r="I17" s="22"/>
      <c r="J17" s="22"/>
      <c r="K17"/>
      <c r="L17" s="22"/>
      <c r="M17" s="22"/>
      <c r="P17" s="11"/>
      <c r="Q17" s="1"/>
      <c r="S17" s="1"/>
    </row>
    <row r="18" spans="7:19" s="2" customFormat="1" ht="15" x14ac:dyDescent="0.25">
      <c r="I18" s="22"/>
      <c r="J18" s="22"/>
      <c r="K18"/>
      <c r="L18" s="22"/>
      <c r="M18" s="22"/>
      <c r="Q18" s="1"/>
      <c r="S18" s="1"/>
    </row>
    <row r="19" spans="7:19" s="2" customFormat="1" ht="14.25" x14ac:dyDescent="0.2">
      <c r="G19" s="12"/>
      <c r="H19" s="12"/>
      <c r="I19" s="22"/>
      <c r="J19" s="22"/>
      <c r="K19" s="22"/>
      <c r="L19" s="22"/>
      <c r="M19" s="2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'C:\juan\SALUD\03. Carpeta de trabajo\[Plantilla_Ejecución presupuestal 2018.xlsx]Tablas'!#REF!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6"/>
  <sheetViews>
    <sheetView showGridLines="0" zoomScale="130" zoomScaleNormal="130" workbookViewId="0">
      <selection activeCell="A7" sqref="A7"/>
    </sheetView>
  </sheetViews>
  <sheetFormatPr defaultColWidth="0" defaultRowHeight="12" x14ac:dyDescent="0.2"/>
  <cols>
    <col min="1" max="1" width="11.7109375" style="23" customWidth="1"/>
    <col min="2" max="2" width="4.42578125" style="23" customWidth="1"/>
    <col min="3" max="3" width="23.85546875" style="23" customWidth="1"/>
    <col min="4" max="10" width="12.7109375" style="23" customWidth="1"/>
    <col min="11" max="11" width="22.28515625" style="23" customWidth="1"/>
    <col min="12" max="14" width="12.7109375" style="23" customWidth="1"/>
    <col min="15" max="15" width="10" style="23" customWidth="1"/>
    <col min="16" max="16" width="12.7109375" style="23" customWidth="1"/>
    <col min="17" max="17" width="11.7109375" style="23" customWidth="1"/>
    <col min="18" max="23" width="0" style="23" hidden="1" customWidth="1"/>
    <col min="24" max="16384" width="11.42578125" style="23" hidden="1"/>
  </cols>
  <sheetData>
    <row r="1" spans="2:16" ht="9" customHeight="1" x14ac:dyDescent="0.25">
      <c r="J1" s="24"/>
      <c r="K1" s="24"/>
      <c r="L1" s="24"/>
    </row>
    <row r="2" spans="2:16" x14ac:dyDescent="0.2">
      <c r="B2" s="92" t="s">
        <v>106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x14ac:dyDescent="0.2">
      <c r="B4" s="25"/>
      <c r="D4" s="25"/>
      <c r="I4" s="25"/>
      <c r="M4" s="25"/>
    </row>
    <row r="5" spans="2:16" x14ac:dyDescent="0.2">
      <c r="B5" s="25"/>
      <c r="D5" s="25"/>
      <c r="I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F8" s="60"/>
      <c r="G8" s="60"/>
      <c r="H8" s="60"/>
      <c r="I8" s="60"/>
      <c r="M8" s="60"/>
      <c r="N8" s="60"/>
      <c r="O8" s="60"/>
      <c r="P8" s="56"/>
    </row>
    <row r="9" spans="2:16" x14ac:dyDescent="0.2">
      <c r="B9" s="55"/>
      <c r="C9" s="60" t="s">
        <v>37</v>
      </c>
      <c r="D9" s="60"/>
      <c r="E9" s="60"/>
      <c r="F9" s="60"/>
      <c r="G9" s="60"/>
      <c r="H9" s="60"/>
      <c r="I9" s="65"/>
      <c r="M9" s="65"/>
      <c r="N9" s="65"/>
      <c r="O9" s="65"/>
      <c r="P9" s="56"/>
    </row>
    <row r="10" spans="2:16" x14ac:dyDescent="0.2">
      <c r="B10" s="55"/>
      <c r="C10" s="65"/>
      <c r="D10" s="65"/>
      <c r="E10" s="65"/>
      <c r="F10" s="65"/>
      <c r="G10" s="65"/>
      <c r="H10" s="65"/>
      <c r="I10" s="65"/>
      <c r="J10" s="91" t="s">
        <v>109</v>
      </c>
      <c r="K10" s="91"/>
      <c r="L10" s="91"/>
      <c r="M10" s="91"/>
      <c r="N10" s="91"/>
      <c r="O10" s="91"/>
      <c r="P10" s="56"/>
    </row>
    <row r="11" spans="2:16" x14ac:dyDescent="0.2">
      <c r="B11" s="55"/>
      <c r="C11" s="91" t="s">
        <v>107</v>
      </c>
      <c r="D11" s="91"/>
      <c r="E11" s="91"/>
      <c r="F11" s="91"/>
      <c r="G11" s="91"/>
      <c r="H11" s="91"/>
      <c r="I11" s="65"/>
      <c r="J11" s="90" t="s">
        <v>108</v>
      </c>
      <c r="K11" s="90"/>
      <c r="L11" s="90"/>
      <c r="M11" s="90"/>
      <c r="N11" s="90"/>
      <c r="O11" s="90"/>
      <c r="P11" s="56"/>
    </row>
    <row r="12" spans="2:16" x14ac:dyDescent="0.2">
      <c r="B12" s="55"/>
      <c r="C12" s="90" t="s">
        <v>108</v>
      </c>
      <c r="D12" s="90"/>
      <c r="E12" s="90"/>
      <c r="F12" s="90"/>
      <c r="G12" s="90"/>
      <c r="H12" s="90"/>
      <c r="I12" s="65"/>
      <c r="J12" s="26"/>
      <c r="K12" s="26"/>
      <c r="L12" s="26"/>
      <c r="M12" s="65"/>
      <c r="N12" s="65"/>
      <c r="O12" s="65"/>
      <c r="P12" s="56"/>
    </row>
    <row r="13" spans="2:16" x14ac:dyDescent="0.2">
      <c r="B13" s="55"/>
      <c r="C13" s="66"/>
      <c r="D13" s="66"/>
      <c r="E13" s="66"/>
      <c r="F13" s="66"/>
      <c r="G13" s="66"/>
      <c r="H13" s="66"/>
      <c r="I13" s="65"/>
      <c r="J13" s="26"/>
      <c r="K13" s="26"/>
      <c r="L13" s="26"/>
      <c r="M13" s="65"/>
      <c r="N13" s="65"/>
      <c r="O13" s="65"/>
      <c r="P13" s="56"/>
    </row>
    <row r="14" spans="2:16" x14ac:dyDescent="0.2">
      <c r="B14" s="55"/>
      <c r="C14" s="63" t="s">
        <v>38</v>
      </c>
      <c r="D14" s="63" t="s">
        <v>111</v>
      </c>
      <c r="E14" s="63" t="s">
        <v>41</v>
      </c>
      <c r="F14" s="63" t="s">
        <v>42</v>
      </c>
      <c r="G14" s="63" t="s">
        <v>41</v>
      </c>
      <c r="H14" s="63" t="s">
        <v>112</v>
      </c>
      <c r="I14" s="65"/>
      <c r="J14" s="79" t="s">
        <v>43</v>
      </c>
      <c r="K14" s="79" t="s">
        <v>110</v>
      </c>
      <c r="L14" s="26"/>
      <c r="M14" s="65"/>
      <c r="N14" s="65"/>
      <c r="O14" s="65"/>
      <c r="P14" s="56"/>
    </row>
    <row r="15" spans="2:16" x14ac:dyDescent="0.2">
      <c r="B15" s="55"/>
      <c r="C15" s="62" t="s">
        <v>39</v>
      </c>
      <c r="D15" s="64">
        <v>304.10000000000002</v>
      </c>
      <c r="E15" s="70">
        <f>+D15/D32</f>
        <v>0.4546745809847047</v>
      </c>
      <c r="F15" s="64">
        <v>224.99</v>
      </c>
      <c r="G15" s="70">
        <f>+F15/F32</f>
        <v>0.64529914529914534</v>
      </c>
      <c r="H15" s="70">
        <f>+IFERROR(D15/F15-1, "-")</f>
        <v>0.3516156273612161</v>
      </c>
      <c r="I15" s="65"/>
      <c r="J15" s="80">
        <v>159.5</v>
      </c>
      <c r="K15" s="81">
        <f t="shared" ref="K15:K26" si="0">+IFERROR(D15/J15-1, "-")</f>
        <v>0.90658307210031364</v>
      </c>
      <c r="L15" s="75"/>
      <c r="M15" s="76">
        <v>2022</v>
      </c>
      <c r="N15" s="76">
        <v>2021</v>
      </c>
      <c r="O15" s="65">
        <v>2020</v>
      </c>
      <c r="P15" s="56"/>
    </row>
    <row r="16" spans="2:16" x14ac:dyDescent="0.2">
      <c r="B16" s="55"/>
      <c r="C16" s="67" t="s">
        <v>69</v>
      </c>
      <c r="D16" s="51">
        <v>263.57</v>
      </c>
      <c r="E16" s="69">
        <f>+D16/D$15</f>
        <v>0.86672147319960535</v>
      </c>
      <c r="F16" s="51">
        <v>185.56</v>
      </c>
      <c r="G16" s="69">
        <f>+F16/F$15</f>
        <v>0.82474776656740301</v>
      </c>
      <c r="H16" s="69">
        <f t="shared" ref="H16:H26" si="1">+IFERROR(D16/F16-1, "-")</f>
        <v>0.42040310411726667</v>
      </c>
      <c r="I16" s="65"/>
      <c r="J16" s="82">
        <v>135.66</v>
      </c>
      <c r="K16" s="83">
        <f t="shared" si="0"/>
        <v>0.94287188559634383</v>
      </c>
      <c r="L16" s="26" t="s">
        <v>65</v>
      </c>
      <c r="M16" s="73">
        <f>'1. Amazonas'!G32</f>
        <v>67.099999999999994</v>
      </c>
      <c r="N16" s="73">
        <f>'1. Amazonas'!I32</f>
        <v>45.889999999999993</v>
      </c>
      <c r="O16" s="73">
        <f>'1. Amazonas'!M32</f>
        <v>40.92</v>
      </c>
      <c r="P16" s="56"/>
    </row>
    <row r="17" spans="2:16" x14ac:dyDescent="0.2">
      <c r="B17" s="55"/>
      <c r="C17" s="67" t="s">
        <v>55</v>
      </c>
      <c r="D17" s="51">
        <v>36.04</v>
      </c>
      <c r="E17" s="69">
        <f t="shared" ref="E17:E26" si="2">+D17/D$15</f>
        <v>0.11851364682670174</v>
      </c>
      <c r="F17" s="51">
        <v>33.770000000000003</v>
      </c>
      <c r="G17" s="69">
        <f t="shared" ref="G17:G26" si="3">+F17/F$15</f>
        <v>0.1500955598026579</v>
      </c>
      <c r="H17" s="69">
        <f t="shared" si="1"/>
        <v>6.7219425525614218E-2</v>
      </c>
      <c r="I17" s="65"/>
      <c r="J17" s="82">
        <v>21.48</v>
      </c>
      <c r="K17" s="83">
        <f t="shared" si="0"/>
        <v>0.67783985102420852</v>
      </c>
      <c r="L17" s="26" t="s">
        <v>101</v>
      </c>
      <c r="M17" s="73">
        <f>'2. Loreto'!G32</f>
        <v>265.42</v>
      </c>
      <c r="N17" s="73">
        <f>'2. Loreto'!I32</f>
        <v>54.96</v>
      </c>
      <c r="O17" s="73">
        <f>'2. Loreto'!M32</f>
        <v>37.120000000000005</v>
      </c>
      <c r="P17" s="56"/>
    </row>
    <row r="18" spans="2:16" x14ac:dyDescent="0.2">
      <c r="B18" s="55"/>
      <c r="C18" s="67" t="s">
        <v>98</v>
      </c>
      <c r="D18" s="51">
        <v>2.48</v>
      </c>
      <c r="E18" s="69">
        <f t="shared" si="2"/>
        <v>8.1552121012824722E-3</v>
      </c>
      <c r="F18" s="51">
        <v>2.86</v>
      </c>
      <c r="G18" s="69">
        <f t="shared" si="3"/>
        <v>1.2711676074492199E-2</v>
      </c>
      <c r="H18" s="69">
        <f t="shared" si="1"/>
        <v>-0.13286713286713281</v>
      </c>
      <c r="I18" s="65"/>
      <c r="J18" s="82">
        <v>2.0699999999999998</v>
      </c>
      <c r="K18" s="83">
        <f t="shared" si="0"/>
        <v>0.19806763285024154</v>
      </c>
      <c r="L18" s="26" t="s">
        <v>67</v>
      </c>
      <c r="M18" s="73">
        <f>'3. San Martín'!G32</f>
        <v>191.89999999999998</v>
      </c>
      <c r="N18" s="73">
        <f>'3. San Martín'!I32</f>
        <v>144.88</v>
      </c>
      <c r="O18" s="73">
        <f>'3. San Martín'!M32</f>
        <v>131.13999999999999</v>
      </c>
      <c r="P18" s="56"/>
    </row>
    <row r="19" spans="2:16" x14ac:dyDescent="0.2">
      <c r="B19" s="55"/>
      <c r="C19" s="67" t="s">
        <v>50</v>
      </c>
      <c r="D19" s="51">
        <v>1.02</v>
      </c>
      <c r="E19" s="69">
        <f t="shared" si="2"/>
        <v>3.3541598158500492E-3</v>
      </c>
      <c r="F19" s="51">
        <v>0.21</v>
      </c>
      <c r="G19" s="69">
        <f t="shared" si="3"/>
        <v>9.333748166585181E-4</v>
      </c>
      <c r="H19" s="69">
        <f t="shared" si="1"/>
        <v>3.8571428571428577</v>
      </c>
      <c r="I19" s="65"/>
      <c r="J19" s="82">
        <v>0.01</v>
      </c>
      <c r="K19" s="83">
        <f t="shared" si="0"/>
        <v>101</v>
      </c>
      <c r="L19" s="26" t="s">
        <v>102</v>
      </c>
      <c r="M19" s="73">
        <f>'4. Ucayali'!G32</f>
        <v>144.39000000000001</v>
      </c>
      <c r="N19" s="73">
        <f>'4. Ucayali'!I32</f>
        <v>102.93</v>
      </c>
      <c r="O19" s="73">
        <f>'4. Ucayali'!M32</f>
        <v>48.03</v>
      </c>
      <c r="P19" s="56"/>
    </row>
    <row r="20" spans="2:16" x14ac:dyDescent="0.2">
      <c r="B20" s="55"/>
      <c r="C20" s="67" t="s">
        <v>54</v>
      </c>
      <c r="D20" s="51">
        <v>0.53</v>
      </c>
      <c r="E20" s="69">
        <f t="shared" si="2"/>
        <v>1.7428477474514962E-3</v>
      </c>
      <c r="F20" s="51">
        <v>2.02</v>
      </c>
      <c r="G20" s="69">
        <f t="shared" si="3"/>
        <v>8.9781768078581268E-3</v>
      </c>
      <c r="H20" s="69">
        <f t="shared" si="1"/>
        <v>-0.73762376237623761</v>
      </c>
      <c r="J20" s="82">
        <v>0.13</v>
      </c>
      <c r="K20" s="83">
        <f t="shared" si="0"/>
        <v>3.0769230769230766</v>
      </c>
      <c r="L20" s="26"/>
      <c r="M20" s="73"/>
      <c r="N20" s="73"/>
      <c r="O20" s="73"/>
      <c r="P20" s="56"/>
    </row>
    <row r="21" spans="2:16" x14ac:dyDescent="0.2">
      <c r="B21" s="55"/>
      <c r="C21" s="67" t="s">
        <v>53</v>
      </c>
      <c r="D21" s="51">
        <v>0.38</v>
      </c>
      <c r="E21" s="69">
        <f t="shared" si="2"/>
        <v>1.2495889510029594E-3</v>
      </c>
      <c r="F21" s="51">
        <v>0.26</v>
      </c>
      <c r="G21" s="69">
        <f t="shared" si="3"/>
        <v>1.1556069158629272E-3</v>
      </c>
      <c r="H21" s="69">
        <f t="shared" si="1"/>
        <v>0.46153846153846145</v>
      </c>
      <c r="J21" s="82">
        <v>0.03</v>
      </c>
      <c r="K21" s="83">
        <f t="shared" si="0"/>
        <v>11.666666666666668</v>
      </c>
      <c r="L21" s="26"/>
      <c r="M21" s="73"/>
      <c r="N21" s="73"/>
      <c r="O21" s="73"/>
      <c r="P21" s="56"/>
    </row>
    <row r="22" spans="2:16" x14ac:dyDescent="0.2">
      <c r="B22" s="55"/>
      <c r="C22" s="67" t="s">
        <v>52</v>
      </c>
      <c r="D22" s="51">
        <v>0.03</v>
      </c>
      <c r="E22" s="69">
        <f t="shared" si="2"/>
        <v>9.8651759289707322E-5</v>
      </c>
      <c r="F22" s="51">
        <v>0.16</v>
      </c>
      <c r="G22" s="69">
        <f t="shared" si="3"/>
        <v>7.1114271745410904E-4</v>
      </c>
      <c r="H22" s="69">
        <f t="shared" si="1"/>
        <v>-0.8125</v>
      </c>
      <c r="J22" s="82">
        <v>7.0000000000000007E-2</v>
      </c>
      <c r="K22" s="83">
        <f t="shared" si="0"/>
        <v>-0.57142857142857151</v>
      </c>
      <c r="L22" s="26"/>
      <c r="M22" s="73"/>
      <c r="N22" s="73"/>
      <c r="O22" s="73"/>
      <c r="P22" s="56"/>
    </row>
    <row r="23" spans="2:16" x14ac:dyDescent="0.2">
      <c r="B23" s="55"/>
      <c r="C23" s="67" t="s">
        <v>117</v>
      </c>
      <c r="D23" s="51">
        <v>0.01</v>
      </c>
      <c r="E23" s="69">
        <f t="shared" si="2"/>
        <v>3.2883919763235779E-5</v>
      </c>
      <c r="F23" s="51">
        <v>0</v>
      </c>
      <c r="G23" s="69">
        <f t="shared" si="3"/>
        <v>0</v>
      </c>
      <c r="H23" s="69" t="str">
        <f t="shared" si="1"/>
        <v>-</v>
      </c>
      <c r="J23" s="82">
        <v>0</v>
      </c>
      <c r="K23" s="83" t="str">
        <f t="shared" si="0"/>
        <v>-</v>
      </c>
      <c r="L23" s="26"/>
      <c r="M23" s="73"/>
      <c r="N23" s="73"/>
      <c r="O23" s="73"/>
      <c r="P23" s="56"/>
    </row>
    <row r="24" spans="2:16" x14ac:dyDescent="0.2">
      <c r="B24" s="55"/>
      <c r="C24" s="67" t="s">
        <v>62</v>
      </c>
      <c r="D24" s="51">
        <v>0</v>
      </c>
      <c r="E24" s="69">
        <f t="shared" si="2"/>
        <v>0</v>
      </c>
      <c r="F24" s="51">
        <v>0.04</v>
      </c>
      <c r="G24" s="69">
        <f t="shared" si="3"/>
        <v>1.7778567936352726E-4</v>
      </c>
      <c r="H24" s="69">
        <f t="shared" si="1"/>
        <v>-1</v>
      </c>
      <c r="J24" s="82">
        <v>0</v>
      </c>
      <c r="K24" s="83" t="str">
        <f t="shared" si="0"/>
        <v>-</v>
      </c>
      <c r="L24" s="26"/>
      <c r="M24" s="74"/>
      <c r="N24" s="26"/>
      <c r="O24" s="26"/>
      <c r="P24" s="56"/>
    </row>
    <row r="25" spans="2:16" x14ac:dyDescent="0.2">
      <c r="B25" s="55"/>
      <c r="C25" s="67" t="s">
        <v>119</v>
      </c>
      <c r="D25" s="51">
        <v>0</v>
      </c>
      <c r="E25" s="69">
        <f t="shared" si="2"/>
        <v>0</v>
      </c>
      <c r="F25" s="51">
        <v>0.03</v>
      </c>
      <c r="G25" s="69">
        <f t="shared" si="3"/>
        <v>1.3333925952264543E-4</v>
      </c>
      <c r="H25" s="69">
        <f t="shared" si="1"/>
        <v>-1</v>
      </c>
      <c r="J25" s="82">
        <v>0</v>
      </c>
      <c r="K25" s="83" t="str">
        <f t="shared" si="0"/>
        <v>-</v>
      </c>
      <c r="L25" s="26"/>
      <c r="M25" s="26"/>
      <c r="N25" s="26"/>
      <c r="O25" s="26"/>
      <c r="P25" s="56"/>
    </row>
    <row r="26" spans="2:16" x14ac:dyDescent="0.2">
      <c r="B26" s="55"/>
      <c r="C26" s="67" t="s">
        <v>47</v>
      </c>
      <c r="D26" s="51">
        <f>D15-SUM(D16:D25)</f>
        <v>4.0000000000077307E-2</v>
      </c>
      <c r="E26" s="69">
        <f t="shared" si="2"/>
        <v>1.3153567905319731E-4</v>
      </c>
      <c r="F26" s="51">
        <f>F15-SUM(F16:F25)</f>
        <v>7.9999999999984084E-2</v>
      </c>
      <c r="G26" s="69">
        <f t="shared" si="3"/>
        <v>3.5557135872698377E-4</v>
      </c>
      <c r="H26" s="69">
        <f t="shared" si="1"/>
        <v>-0.49999999999893419</v>
      </c>
      <c r="J26" s="51">
        <f>J15-SUM(J16:J25)</f>
        <v>5.000000000003979E-2</v>
      </c>
      <c r="K26" s="82">
        <f t="shared" si="0"/>
        <v>-0.19999999999909046</v>
      </c>
      <c r="L26" s="26"/>
      <c r="M26" s="26"/>
      <c r="N26" s="26"/>
      <c r="O26" s="26"/>
      <c r="P26" s="56"/>
    </row>
    <row r="27" spans="2:16" x14ac:dyDescent="0.2">
      <c r="B27" s="55"/>
      <c r="C27" s="62" t="s">
        <v>40</v>
      </c>
      <c r="D27" s="64">
        <f>+SUM(D28:D31)</f>
        <v>364.72999999999996</v>
      </c>
      <c r="E27" s="64"/>
      <c r="F27" s="64">
        <f>+SUM(F28:F31)</f>
        <v>123.66999999999999</v>
      </c>
      <c r="G27" s="64"/>
      <c r="H27" s="70">
        <f t="shared" ref="H27:H32" si="4">+IFERROR(D27/F27-1, "-")</f>
        <v>1.9492196975822753</v>
      </c>
      <c r="J27" s="64">
        <f>+SUM(J28:J31)</f>
        <v>97.71</v>
      </c>
      <c r="K27" s="81">
        <f>+IFERROR(D27/J27-1, "-")</f>
        <v>2.7327806775150956</v>
      </c>
      <c r="L27" s="26"/>
      <c r="M27" s="26"/>
      <c r="N27" s="26"/>
      <c r="O27" s="26"/>
      <c r="P27" s="56"/>
    </row>
    <row r="28" spans="2:16" x14ac:dyDescent="0.2">
      <c r="B28" s="55"/>
      <c r="C28" s="67" t="s">
        <v>71</v>
      </c>
      <c r="D28" s="51">
        <v>253.06</v>
      </c>
      <c r="E28" s="69">
        <f>+D28/D$27</f>
        <v>0.69382831135360412</v>
      </c>
      <c r="F28" s="51">
        <v>42.6</v>
      </c>
      <c r="G28" s="69">
        <f t="shared" ref="G28:G31" si="5">+F28/F$27</f>
        <v>0.3444651087571764</v>
      </c>
      <c r="H28" s="69">
        <f t="shared" si="4"/>
        <v>4.9403755868544597</v>
      </c>
      <c r="J28" s="82">
        <v>28.22</v>
      </c>
      <c r="K28" s="83">
        <f t="shared" ref="K28:K32" si="6">+IFERROR(D28/J28-1, "-")</f>
        <v>7.9673990077958905</v>
      </c>
      <c r="L28" s="26"/>
      <c r="M28" s="26"/>
      <c r="N28" s="26"/>
      <c r="O28" s="26"/>
      <c r="P28" s="56"/>
    </row>
    <row r="29" spans="2:16" x14ac:dyDescent="0.2">
      <c r="B29" s="55"/>
      <c r="C29" s="67" t="s">
        <v>56</v>
      </c>
      <c r="D29" s="51">
        <v>110.02</v>
      </c>
      <c r="E29" s="69">
        <f t="shared" ref="E29:E31" si="7">+D29/D$27</f>
        <v>0.30164779425876675</v>
      </c>
      <c r="F29" s="51">
        <v>81.069999999999993</v>
      </c>
      <c r="G29" s="69">
        <f t="shared" si="5"/>
        <v>0.6555348912428236</v>
      </c>
      <c r="H29" s="69">
        <f t="shared" si="4"/>
        <v>0.35709880350314549</v>
      </c>
      <c r="J29" s="82">
        <v>69.489999999999995</v>
      </c>
      <c r="K29" s="83">
        <f t="shared" si="6"/>
        <v>0.58324938840120888</v>
      </c>
      <c r="L29" s="26"/>
      <c r="M29" s="26"/>
      <c r="N29" s="26"/>
      <c r="O29" s="26"/>
      <c r="P29" s="56"/>
    </row>
    <row r="30" spans="2:16" x14ac:dyDescent="0.2">
      <c r="B30" s="55"/>
      <c r="C30" s="67" t="s">
        <v>123</v>
      </c>
      <c r="D30" s="51">
        <v>1.65</v>
      </c>
      <c r="E30" s="69">
        <f t="shared" si="7"/>
        <v>4.5238943876292053E-3</v>
      </c>
      <c r="F30" s="51"/>
      <c r="G30" s="69">
        <f t="shared" si="5"/>
        <v>0</v>
      </c>
      <c r="H30" s="69" t="str">
        <f t="shared" si="4"/>
        <v>-</v>
      </c>
      <c r="J30" s="82"/>
      <c r="K30" s="83" t="str">
        <f t="shared" si="6"/>
        <v>-</v>
      </c>
      <c r="L30" s="26"/>
      <c r="M30" s="26"/>
      <c r="N30" s="26"/>
      <c r="O30" s="26"/>
      <c r="P30" s="56"/>
    </row>
    <row r="31" spans="2:16" x14ac:dyDescent="0.2">
      <c r="B31" s="55"/>
      <c r="C31" s="67"/>
      <c r="D31" s="51"/>
      <c r="E31" s="69">
        <f t="shared" si="7"/>
        <v>0</v>
      </c>
      <c r="F31" s="51"/>
      <c r="G31" s="69">
        <f t="shared" si="5"/>
        <v>0</v>
      </c>
      <c r="H31" s="69" t="str">
        <f t="shared" si="4"/>
        <v>-</v>
      </c>
      <c r="J31" s="82"/>
      <c r="K31" s="83" t="str">
        <f t="shared" si="6"/>
        <v>-</v>
      </c>
      <c r="L31" s="26"/>
      <c r="M31" s="26"/>
      <c r="N31" s="26"/>
      <c r="O31" s="26"/>
      <c r="P31" s="56"/>
    </row>
    <row r="32" spans="2:16" x14ac:dyDescent="0.2">
      <c r="B32" s="55"/>
      <c r="C32" s="62" t="s">
        <v>2</v>
      </c>
      <c r="D32" s="64">
        <f>+D27+D15</f>
        <v>668.82999999999993</v>
      </c>
      <c r="E32" s="64"/>
      <c r="F32" s="64">
        <f>+F27+F15</f>
        <v>348.65999999999997</v>
      </c>
      <c r="G32" s="64"/>
      <c r="H32" s="70">
        <f t="shared" si="4"/>
        <v>0.91828715654219017</v>
      </c>
      <c r="J32" s="80">
        <f>+J27+J15</f>
        <v>257.20999999999998</v>
      </c>
      <c r="K32" s="81">
        <f t="shared" si="6"/>
        <v>1.6003265813926362</v>
      </c>
      <c r="L32" s="26"/>
      <c r="M32" s="26"/>
      <c r="N32" s="26"/>
      <c r="O32" s="26"/>
      <c r="P32" s="56"/>
    </row>
    <row r="33" spans="2:16" x14ac:dyDescent="0.2">
      <c r="B33" s="55"/>
      <c r="C33" s="66"/>
      <c r="D33" s="77"/>
      <c r="E33" s="65"/>
      <c r="F33" s="65"/>
      <c r="G33" s="65"/>
      <c r="H33" s="65"/>
      <c r="P33" s="56"/>
    </row>
    <row r="34" spans="2:16" x14ac:dyDescent="0.2">
      <c r="B34" s="55"/>
      <c r="C34" s="66" t="s">
        <v>44</v>
      </c>
      <c r="D34" s="65"/>
      <c r="E34" s="65"/>
      <c r="F34" s="65"/>
      <c r="G34" s="65"/>
      <c r="H34" s="65"/>
      <c r="J34" s="66" t="s">
        <v>44</v>
      </c>
      <c r="P34" s="56"/>
    </row>
    <row r="35" spans="2:16" x14ac:dyDescent="0.2">
      <c r="B35" s="55"/>
      <c r="C35" s="66" t="s">
        <v>45</v>
      </c>
      <c r="D35" s="65"/>
      <c r="E35" s="65"/>
      <c r="F35" s="65"/>
      <c r="G35" s="65"/>
      <c r="H35" s="65"/>
      <c r="J35" s="66" t="s">
        <v>45</v>
      </c>
      <c r="P35" s="56"/>
    </row>
    <row r="36" spans="2:16" x14ac:dyDescent="0.2">
      <c r="B36" s="55"/>
      <c r="C36" s="66"/>
      <c r="D36" s="65"/>
      <c r="E36" s="65"/>
      <c r="F36" s="65"/>
      <c r="G36" s="65"/>
      <c r="H36" s="65"/>
      <c r="P36" s="56"/>
    </row>
    <row r="37" spans="2:16" x14ac:dyDescent="0.2">
      <c r="B37" s="55"/>
      <c r="C37" s="65"/>
      <c r="D37" s="65"/>
      <c r="E37" s="65"/>
      <c r="F37" s="65"/>
      <c r="G37" s="65"/>
      <c r="H37" s="65"/>
      <c r="P37" s="56"/>
    </row>
    <row r="38" spans="2:16" x14ac:dyDescent="0.2">
      <c r="B38" s="55"/>
      <c r="C38" s="60" t="s">
        <v>48</v>
      </c>
      <c r="D38" s="60"/>
      <c r="E38" s="60"/>
      <c r="F38" s="60"/>
      <c r="G38" s="60"/>
      <c r="H38" s="60"/>
      <c r="P38" s="56"/>
    </row>
    <row r="39" spans="2:16" x14ac:dyDescent="0.2">
      <c r="B39" s="55"/>
      <c r="C39" s="65"/>
      <c r="D39" s="65"/>
      <c r="E39" s="65"/>
      <c r="F39" s="65"/>
      <c r="G39" s="65"/>
      <c r="H39" s="65"/>
      <c r="P39" s="56"/>
    </row>
    <row r="40" spans="2:16" x14ac:dyDescent="0.2">
      <c r="B40" s="55"/>
      <c r="C40" s="91" t="s">
        <v>113</v>
      </c>
      <c r="D40" s="91"/>
      <c r="E40" s="91"/>
      <c r="F40" s="91"/>
      <c r="G40" s="91"/>
      <c r="H40" s="91"/>
      <c r="P40" s="56"/>
    </row>
    <row r="41" spans="2:16" x14ac:dyDescent="0.2">
      <c r="B41" s="55"/>
      <c r="C41" s="90" t="s">
        <v>108</v>
      </c>
      <c r="D41" s="90"/>
      <c r="E41" s="90"/>
      <c r="F41" s="90"/>
      <c r="G41" s="90"/>
      <c r="H41" s="90"/>
      <c r="P41" s="56"/>
    </row>
    <row r="42" spans="2:16" x14ac:dyDescent="0.2">
      <c r="B42" s="55"/>
      <c r="C42" s="66"/>
      <c r="D42" s="66"/>
      <c r="E42" s="66"/>
      <c r="F42" s="66"/>
      <c r="G42" s="66"/>
      <c r="H42" s="66"/>
      <c r="P42" s="56"/>
    </row>
    <row r="43" spans="2:16" x14ac:dyDescent="0.2">
      <c r="B43" s="55"/>
      <c r="C43" s="63" t="s">
        <v>46</v>
      </c>
      <c r="D43" s="63" t="s">
        <v>111</v>
      </c>
      <c r="E43" s="63" t="s">
        <v>41</v>
      </c>
      <c r="F43" s="63" t="s">
        <v>42</v>
      </c>
      <c r="G43" s="63" t="s">
        <v>41</v>
      </c>
      <c r="H43" s="63" t="s">
        <v>112</v>
      </c>
      <c r="J43" s="63" t="s">
        <v>43</v>
      </c>
      <c r="K43" s="63" t="s">
        <v>110</v>
      </c>
      <c r="P43" s="56"/>
    </row>
    <row r="44" spans="2:16" x14ac:dyDescent="0.2">
      <c r="B44" s="55"/>
      <c r="C44" s="61" t="s">
        <v>86</v>
      </c>
      <c r="D44" s="51">
        <v>248.78</v>
      </c>
      <c r="E44" s="69">
        <f>+D44/D$55</f>
        <v>0.37196298012947987</v>
      </c>
      <c r="F44" s="51">
        <v>5.62</v>
      </c>
      <c r="G44" s="69">
        <f>+F44/F$55</f>
        <v>1.6118855045029544E-2</v>
      </c>
      <c r="H44" s="69">
        <f t="shared" ref="H44:H55" si="8">+IFERROR(D44/F44-1, "-")</f>
        <v>43.266903914590749</v>
      </c>
      <c r="J44" s="51">
        <v>4.9400000000000004</v>
      </c>
      <c r="K44" s="69">
        <f t="shared" ref="K44:K55" si="9">+IFERROR(D44/J44-1, "-")</f>
        <v>49.360323886639669</v>
      </c>
      <c r="P44" s="56"/>
    </row>
    <row r="45" spans="2:16" x14ac:dyDescent="0.2">
      <c r="B45" s="55"/>
      <c r="C45" s="61" t="s">
        <v>81</v>
      </c>
      <c r="D45" s="51">
        <v>63.83</v>
      </c>
      <c r="E45" s="69">
        <f t="shared" ref="E45:E54" si="10">+D45/D$55</f>
        <v>9.5435312411225576E-2</v>
      </c>
      <c r="F45" s="51">
        <v>18.12</v>
      </c>
      <c r="G45" s="69">
        <f t="shared" ref="G45:G54" si="11">+F45/F$55</f>
        <v>5.1970400963689559E-2</v>
      </c>
      <c r="H45" s="69">
        <f t="shared" si="8"/>
        <v>2.5226269315673284</v>
      </c>
      <c r="J45" s="51">
        <v>2.76</v>
      </c>
      <c r="K45" s="69">
        <f t="shared" si="9"/>
        <v>22.126811594202898</v>
      </c>
      <c r="P45" s="56"/>
    </row>
    <row r="46" spans="2:16" x14ac:dyDescent="0.2">
      <c r="B46" s="55"/>
      <c r="C46" s="61" t="s">
        <v>79</v>
      </c>
      <c r="D46" s="51">
        <v>47.82</v>
      </c>
      <c r="E46" s="69">
        <f t="shared" si="10"/>
        <v>7.1497989025611899E-2</v>
      </c>
      <c r="F46" s="51">
        <v>69.319999999999993</v>
      </c>
      <c r="G46" s="69">
        <f t="shared" si="11"/>
        <v>0.19881833304652097</v>
      </c>
      <c r="H46" s="69">
        <f t="shared" si="8"/>
        <v>-0.3101557991921523</v>
      </c>
      <c r="J46" s="51">
        <v>34.32</v>
      </c>
      <c r="K46" s="69">
        <f t="shared" si="9"/>
        <v>0.39335664335664333</v>
      </c>
      <c r="P46" s="56"/>
    </row>
    <row r="47" spans="2:16" x14ac:dyDescent="0.2">
      <c r="B47" s="55"/>
      <c r="C47" s="61" t="s">
        <v>125</v>
      </c>
      <c r="D47" s="51">
        <v>44.42</v>
      </c>
      <c r="E47" s="69">
        <f t="shared" si="10"/>
        <v>6.6414484996187378E-2</v>
      </c>
      <c r="F47" s="51">
        <v>32.979999999999997</v>
      </c>
      <c r="G47" s="69">
        <f t="shared" si="11"/>
        <v>9.4590718751792577E-2</v>
      </c>
      <c r="H47" s="69">
        <f t="shared" si="8"/>
        <v>0.34687689508793218</v>
      </c>
      <c r="J47" s="51">
        <v>28.21</v>
      </c>
      <c r="K47" s="69">
        <f t="shared" si="9"/>
        <v>0.57461892945763915</v>
      </c>
      <c r="P47" s="56"/>
    </row>
    <row r="48" spans="2:16" x14ac:dyDescent="0.2">
      <c r="B48" s="55"/>
      <c r="C48" s="61" t="s">
        <v>59</v>
      </c>
      <c r="D48" s="51">
        <v>36.200000000000003</v>
      </c>
      <c r="E48" s="69">
        <f t="shared" si="10"/>
        <v>5.4124366430931638E-2</v>
      </c>
      <c r="F48" s="51">
        <v>32.03</v>
      </c>
      <c r="G48" s="69">
        <f t="shared" si="11"/>
        <v>9.1866001261974431E-2</v>
      </c>
      <c r="H48" s="69">
        <f t="shared" si="8"/>
        <v>0.13019044645644717</v>
      </c>
      <c r="J48" s="51">
        <v>19.760000000000002</v>
      </c>
      <c r="K48" s="69">
        <f t="shared" si="9"/>
        <v>0.83198380566801622</v>
      </c>
      <c r="P48" s="56"/>
    </row>
    <row r="49" spans="2:16" x14ac:dyDescent="0.2">
      <c r="B49" s="55"/>
      <c r="C49" s="61" t="s">
        <v>80</v>
      </c>
      <c r="D49" s="51">
        <v>27.44</v>
      </c>
      <c r="E49" s="69">
        <f t="shared" si="10"/>
        <v>4.1026867813943761E-2</v>
      </c>
      <c r="F49" s="51">
        <v>17.29</v>
      </c>
      <c r="G49" s="69">
        <f t="shared" si="11"/>
        <v>4.9589858314690531E-2</v>
      </c>
      <c r="H49" s="69">
        <f t="shared" si="8"/>
        <v>0.58704453441295557</v>
      </c>
      <c r="J49" s="51">
        <v>63.35</v>
      </c>
      <c r="K49" s="69">
        <f t="shared" si="9"/>
        <v>-0.56685082872928172</v>
      </c>
      <c r="P49" s="56"/>
    </row>
    <row r="50" spans="2:16" x14ac:dyDescent="0.2">
      <c r="B50" s="55"/>
      <c r="C50" s="61" t="s">
        <v>124</v>
      </c>
      <c r="D50" s="51">
        <v>24.33</v>
      </c>
      <c r="E50" s="69">
        <f t="shared" si="10"/>
        <v>3.6376956775264271E-2</v>
      </c>
      <c r="F50" s="51">
        <v>4.5199999999999996</v>
      </c>
      <c r="G50" s="69">
        <f t="shared" si="11"/>
        <v>1.296391900418746E-2</v>
      </c>
      <c r="H50" s="69">
        <f t="shared" si="8"/>
        <v>4.3827433628318584</v>
      </c>
      <c r="J50" s="51">
        <v>3.1</v>
      </c>
      <c r="K50" s="69">
        <f t="shared" si="9"/>
        <v>6.8483870967741929</v>
      </c>
      <c r="P50" s="56"/>
    </row>
    <row r="51" spans="2:16" x14ac:dyDescent="0.2">
      <c r="B51" s="55"/>
      <c r="C51" s="61" t="s">
        <v>73</v>
      </c>
      <c r="D51" s="51">
        <v>20.53</v>
      </c>
      <c r="E51" s="69">
        <f t="shared" si="10"/>
        <v>3.0695393448260399E-2</v>
      </c>
      <c r="F51" s="51">
        <v>17.149999999999999</v>
      </c>
      <c r="G51" s="69">
        <f t="shared" si="11"/>
        <v>4.918832100040154E-2</v>
      </c>
      <c r="H51" s="69">
        <f t="shared" si="8"/>
        <v>0.19708454810495635</v>
      </c>
      <c r="J51" s="51">
        <v>10.91</v>
      </c>
      <c r="K51" s="69">
        <f t="shared" si="9"/>
        <v>0.88175985334555462</v>
      </c>
      <c r="P51" s="56"/>
    </row>
    <row r="52" spans="2:16" x14ac:dyDescent="0.2">
      <c r="B52" s="55"/>
      <c r="C52" s="61" t="s">
        <v>85</v>
      </c>
      <c r="D52" s="51">
        <v>18.190000000000001</v>
      </c>
      <c r="E52" s="69">
        <f t="shared" si="10"/>
        <v>2.7196746557421173E-2</v>
      </c>
      <c r="F52" s="51">
        <v>8.84</v>
      </c>
      <c r="G52" s="69">
        <f t="shared" si="11"/>
        <v>2.5354213273676363E-2</v>
      </c>
      <c r="H52" s="69">
        <f t="shared" si="8"/>
        <v>1.0576923076923079</v>
      </c>
      <c r="J52" s="51">
        <v>3.29</v>
      </c>
      <c r="K52" s="69">
        <f t="shared" si="9"/>
        <v>4.5288753799392101</v>
      </c>
      <c r="P52" s="56"/>
    </row>
    <row r="53" spans="2:16" x14ac:dyDescent="0.2">
      <c r="B53" s="55"/>
      <c r="C53" s="61" t="s">
        <v>58</v>
      </c>
      <c r="D53" s="51">
        <v>16.38</v>
      </c>
      <c r="E53" s="69">
        <f t="shared" si="10"/>
        <v>2.4490528235874588E-2</v>
      </c>
      <c r="F53" s="51">
        <v>17.420000000000002</v>
      </c>
      <c r="G53" s="69">
        <f t="shared" si="11"/>
        <v>4.9962714392244603E-2</v>
      </c>
      <c r="H53" s="69">
        <f t="shared" si="8"/>
        <v>-5.9701492537313605E-2</v>
      </c>
      <c r="J53" s="51">
        <v>13.05</v>
      </c>
      <c r="K53" s="69">
        <f t="shared" si="9"/>
        <v>0.25517241379310329</v>
      </c>
      <c r="P53" s="56"/>
    </row>
    <row r="54" spans="2:16" x14ac:dyDescent="0.2">
      <c r="B54" s="55"/>
      <c r="C54" s="62" t="s">
        <v>47</v>
      </c>
      <c r="D54" s="51">
        <f>+D32-SUM(D44:D53)</f>
        <v>120.90999999999985</v>
      </c>
      <c r="E54" s="69">
        <f t="shared" si="10"/>
        <v>0.18077837417579934</v>
      </c>
      <c r="F54" s="51">
        <f>+F32-SUM(F44:F53)</f>
        <v>125.36999999999995</v>
      </c>
      <c r="G54" s="69">
        <f t="shared" si="11"/>
        <v>0.35957666494579232</v>
      </c>
      <c r="H54" s="69">
        <f t="shared" si="8"/>
        <v>-3.5574698891282619E-2</v>
      </c>
      <c r="J54" s="51">
        <f>+J32-SUM(J44:J53)</f>
        <v>73.519999999999982</v>
      </c>
      <c r="K54" s="70">
        <f t="shared" si="9"/>
        <v>0.64458650707290377</v>
      </c>
      <c r="P54" s="56"/>
    </row>
    <row r="55" spans="2:16" x14ac:dyDescent="0.2">
      <c r="B55" s="55"/>
      <c r="C55" s="62" t="s">
        <v>2</v>
      </c>
      <c r="D55" s="64">
        <f>+SUM(D44:D54)</f>
        <v>668.82999999999993</v>
      </c>
      <c r="E55" s="64"/>
      <c r="F55" s="64">
        <f>+SUM(F44:F54)</f>
        <v>348.65999999999997</v>
      </c>
      <c r="G55" s="64"/>
      <c r="H55" s="70">
        <f t="shared" si="8"/>
        <v>0.91828715654219017</v>
      </c>
      <c r="J55" s="64">
        <f>+SUM(J44:J54)</f>
        <v>257.20999999999998</v>
      </c>
      <c r="K55" s="70">
        <f t="shared" si="9"/>
        <v>1.6003265813926362</v>
      </c>
      <c r="P55" s="56"/>
    </row>
    <row r="56" spans="2:16" x14ac:dyDescent="0.2">
      <c r="B56" s="55"/>
      <c r="C56" s="65"/>
      <c r="D56" s="65"/>
      <c r="E56" s="65"/>
      <c r="F56" s="65"/>
      <c r="G56" s="65"/>
      <c r="H56" s="65"/>
      <c r="P56" s="56"/>
    </row>
    <row r="57" spans="2:16" x14ac:dyDescent="0.2">
      <c r="B57" s="55"/>
      <c r="C57" s="66" t="s">
        <v>44</v>
      </c>
      <c r="D57" s="65"/>
      <c r="E57" s="65"/>
      <c r="F57" s="65"/>
      <c r="G57" s="65"/>
      <c r="H57" s="65"/>
      <c r="P57" s="56"/>
    </row>
    <row r="58" spans="2:16" x14ac:dyDescent="0.2">
      <c r="B58" s="55"/>
      <c r="C58" s="66" t="s">
        <v>45</v>
      </c>
      <c r="D58" s="65"/>
      <c r="E58" s="65"/>
      <c r="F58" s="65"/>
      <c r="G58" s="65"/>
      <c r="H58" s="65"/>
      <c r="P58" s="56"/>
    </row>
    <row r="59" spans="2:16" x14ac:dyDescent="0.2">
      <c r="B59" s="55"/>
      <c r="C59" s="65"/>
      <c r="D59" s="65"/>
      <c r="E59" s="65"/>
      <c r="F59" s="65"/>
      <c r="G59" s="65"/>
      <c r="H59" s="65"/>
      <c r="P59" s="56"/>
    </row>
    <row r="60" spans="2:16" x14ac:dyDescent="0.2">
      <c r="B60" s="55"/>
      <c r="C60" s="65"/>
      <c r="D60" s="65"/>
      <c r="E60" s="65"/>
      <c r="F60" s="65"/>
      <c r="G60" s="65"/>
      <c r="H60" s="65"/>
      <c r="P60" s="56"/>
    </row>
    <row r="61" spans="2:16" x14ac:dyDescent="0.2">
      <c r="B61" s="55"/>
      <c r="C61" s="60" t="s">
        <v>49</v>
      </c>
      <c r="D61" s="60"/>
      <c r="E61" s="60"/>
      <c r="F61" s="60"/>
      <c r="G61" s="60"/>
      <c r="H61" s="60"/>
      <c r="P61" s="56"/>
    </row>
    <row r="62" spans="2:16" x14ac:dyDescent="0.2">
      <c r="B62" s="55"/>
      <c r="C62" s="65"/>
      <c r="D62" s="65"/>
      <c r="E62" s="65"/>
      <c r="F62" s="65"/>
      <c r="G62" s="65"/>
      <c r="H62" s="65"/>
      <c r="P62" s="56"/>
    </row>
    <row r="63" spans="2:16" x14ac:dyDescent="0.2">
      <c r="B63" s="55"/>
      <c r="C63" s="91" t="s">
        <v>114</v>
      </c>
      <c r="D63" s="91"/>
      <c r="E63" s="91"/>
      <c r="F63" s="91"/>
      <c r="G63" s="91"/>
      <c r="H63" s="91"/>
      <c r="P63" s="56"/>
    </row>
    <row r="64" spans="2:16" x14ac:dyDescent="0.2">
      <c r="B64" s="55"/>
      <c r="C64" s="90" t="s">
        <v>108</v>
      </c>
      <c r="D64" s="90"/>
      <c r="E64" s="90"/>
      <c r="F64" s="90"/>
      <c r="G64" s="90"/>
      <c r="H64" s="90"/>
      <c r="P64" s="56"/>
    </row>
    <row r="65" spans="2:16" x14ac:dyDescent="0.2">
      <c r="B65" s="55"/>
      <c r="C65" s="66"/>
      <c r="D65" s="66"/>
      <c r="E65" s="66"/>
      <c r="F65" s="66"/>
      <c r="G65" s="66"/>
      <c r="H65" s="66"/>
      <c r="P65" s="56"/>
    </row>
    <row r="66" spans="2:16" x14ac:dyDescent="0.2">
      <c r="B66" s="55"/>
      <c r="C66" s="63" t="s">
        <v>38</v>
      </c>
      <c r="D66" s="63" t="s">
        <v>111</v>
      </c>
      <c r="E66" s="63" t="s">
        <v>41</v>
      </c>
      <c r="F66" s="63" t="s">
        <v>42</v>
      </c>
      <c r="G66" s="63" t="s">
        <v>41</v>
      </c>
      <c r="H66" s="63" t="s">
        <v>112</v>
      </c>
      <c r="J66" s="63" t="s">
        <v>43</v>
      </c>
      <c r="K66" s="63" t="s">
        <v>110</v>
      </c>
      <c r="P66" s="56"/>
    </row>
    <row r="67" spans="2:16" x14ac:dyDescent="0.2">
      <c r="B67" s="55"/>
      <c r="C67" s="62" t="s">
        <v>39</v>
      </c>
      <c r="D67" s="64">
        <f>+SUM(D68:D78)</f>
        <v>304.10000000000002</v>
      </c>
      <c r="E67" s="64"/>
      <c r="F67" s="64">
        <f>+SUM(F68:F78)</f>
        <v>224.99</v>
      </c>
      <c r="G67" s="64"/>
      <c r="H67" s="70">
        <f t="shared" ref="H67:H91" si="12">+IFERROR(D67/F67-1, "-")</f>
        <v>0.3516156273612161</v>
      </c>
      <c r="J67" s="64">
        <f>+SUM(J68:J78)</f>
        <v>159.5</v>
      </c>
      <c r="K67" s="70">
        <f t="shared" ref="K67:K91" si="13">+IFERROR(D67/J67-1, "-")</f>
        <v>0.90658307210031364</v>
      </c>
      <c r="P67" s="56"/>
    </row>
    <row r="68" spans="2:16" x14ac:dyDescent="0.2">
      <c r="B68" s="55"/>
      <c r="C68" s="67" t="s">
        <v>99</v>
      </c>
      <c r="D68" s="51">
        <v>93.01</v>
      </c>
      <c r="E68" s="69">
        <f>+D68/D$67</f>
        <v>0.30585333771785594</v>
      </c>
      <c r="F68" s="51">
        <v>64.73</v>
      </c>
      <c r="G68" s="69">
        <f>+F68/F$67</f>
        <v>0.28770167563002802</v>
      </c>
      <c r="H68" s="69">
        <f t="shared" si="12"/>
        <v>0.43689170400123589</v>
      </c>
      <c r="J68" s="51">
        <v>43.1</v>
      </c>
      <c r="K68" s="69">
        <f t="shared" si="13"/>
        <v>1.1580046403712299</v>
      </c>
      <c r="P68" s="56"/>
    </row>
    <row r="69" spans="2:16" x14ac:dyDescent="0.2">
      <c r="B69" s="55"/>
      <c r="C69" s="67" t="s">
        <v>170</v>
      </c>
      <c r="D69" s="51">
        <v>66.53</v>
      </c>
      <c r="E69" s="69">
        <f t="shared" ref="E69:E78" si="14">+D69/D$67</f>
        <v>0.21877671818480762</v>
      </c>
      <c r="F69" s="51">
        <v>48.64</v>
      </c>
      <c r="G69" s="69">
        <f t="shared" ref="G69:G78" si="15">+F69/F$67</f>
        <v>0.21618738610604915</v>
      </c>
      <c r="H69" s="69">
        <f t="shared" si="12"/>
        <v>0.36780427631578938</v>
      </c>
      <c r="J69" s="51">
        <v>21.22</v>
      </c>
      <c r="K69" s="69">
        <f t="shared" si="13"/>
        <v>2.1352497643732331</v>
      </c>
      <c r="P69" s="56"/>
    </row>
    <row r="70" spans="2:16" x14ac:dyDescent="0.2">
      <c r="B70" s="55"/>
      <c r="C70" s="67" t="s">
        <v>94</v>
      </c>
      <c r="D70" s="51">
        <v>33.22</v>
      </c>
      <c r="E70" s="69">
        <f t="shared" si="14"/>
        <v>0.10924038145346925</v>
      </c>
      <c r="F70" s="51">
        <v>32.29</v>
      </c>
      <c r="G70" s="69">
        <f t="shared" si="15"/>
        <v>0.14351748966620737</v>
      </c>
      <c r="H70" s="69">
        <f t="shared" si="12"/>
        <v>2.8801486528337028E-2</v>
      </c>
      <c r="J70" s="51">
        <v>18.04</v>
      </c>
      <c r="K70" s="69">
        <f t="shared" si="13"/>
        <v>0.84146341463414642</v>
      </c>
      <c r="P70" s="56"/>
    </row>
    <row r="71" spans="2:16" x14ac:dyDescent="0.2">
      <c r="B71" s="55"/>
      <c r="C71" s="67" t="s">
        <v>154</v>
      </c>
      <c r="D71" s="51">
        <v>12.52</v>
      </c>
      <c r="E71" s="69">
        <f t="shared" si="14"/>
        <v>4.1170667543571189E-2</v>
      </c>
      <c r="F71" s="51">
        <v>8.16</v>
      </c>
      <c r="G71" s="69">
        <f t="shared" si="15"/>
        <v>3.6268278590159561E-2</v>
      </c>
      <c r="H71" s="69">
        <f t="shared" si="12"/>
        <v>0.53431372549019596</v>
      </c>
      <c r="J71" s="51">
        <v>3.09</v>
      </c>
      <c r="K71" s="69">
        <f t="shared" si="13"/>
        <v>3.0517799352750812</v>
      </c>
      <c r="P71" s="56"/>
    </row>
    <row r="72" spans="2:16" x14ac:dyDescent="0.2">
      <c r="B72" s="55"/>
      <c r="C72" s="67" t="s">
        <v>148</v>
      </c>
      <c r="D72" s="51">
        <v>12.07</v>
      </c>
      <c r="E72" s="69">
        <f t="shared" si="14"/>
        <v>3.9690891154225583E-2</v>
      </c>
      <c r="F72" s="51">
        <v>3.83</v>
      </c>
      <c r="G72" s="69">
        <f t="shared" si="15"/>
        <v>1.7022978799057734E-2</v>
      </c>
      <c r="H72" s="69">
        <f t="shared" si="12"/>
        <v>2.1514360313315928</v>
      </c>
      <c r="J72" s="51">
        <v>1.93</v>
      </c>
      <c r="K72" s="69">
        <f t="shared" si="13"/>
        <v>5.2538860103626943</v>
      </c>
      <c r="P72" s="56"/>
    </row>
    <row r="73" spans="2:16" x14ac:dyDescent="0.2">
      <c r="B73" s="55"/>
      <c r="C73" s="67" t="s">
        <v>156</v>
      </c>
      <c r="D73" s="51">
        <v>11.66</v>
      </c>
      <c r="E73" s="69">
        <f t="shared" si="14"/>
        <v>3.8342650443932917E-2</v>
      </c>
      <c r="F73" s="51">
        <v>4.38</v>
      </c>
      <c r="G73" s="69">
        <f t="shared" si="15"/>
        <v>1.9467531890306235E-2</v>
      </c>
      <c r="H73" s="69">
        <f t="shared" si="12"/>
        <v>1.6621004566210047</v>
      </c>
      <c r="J73" s="51">
        <v>0.62</v>
      </c>
      <c r="K73" s="69">
        <f t="shared" si="13"/>
        <v>17.806451612903228</v>
      </c>
      <c r="P73" s="56"/>
    </row>
    <row r="74" spans="2:16" x14ac:dyDescent="0.2">
      <c r="B74" s="55"/>
      <c r="C74" s="67" t="s">
        <v>155</v>
      </c>
      <c r="D74" s="51">
        <v>11.58</v>
      </c>
      <c r="E74" s="69">
        <f t="shared" si="14"/>
        <v>3.8079579085827028E-2</v>
      </c>
      <c r="F74" s="51">
        <v>0</v>
      </c>
      <c r="G74" s="69">
        <f t="shared" si="15"/>
        <v>0</v>
      </c>
      <c r="H74" s="69" t="str">
        <f t="shared" si="12"/>
        <v>-</v>
      </c>
      <c r="J74" s="51">
        <v>18.66</v>
      </c>
      <c r="K74" s="69">
        <f t="shared" si="13"/>
        <v>-0.37942122186495175</v>
      </c>
      <c r="P74" s="56"/>
    </row>
    <row r="75" spans="2:16" x14ac:dyDescent="0.2">
      <c r="B75" s="55"/>
      <c r="C75" s="67" t="s">
        <v>95</v>
      </c>
      <c r="D75" s="51">
        <v>11.15</v>
      </c>
      <c r="E75" s="69">
        <f t="shared" si="14"/>
        <v>3.6665570536007892E-2</v>
      </c>
      <c r="F75" s="51">
        <v>9.4700000000000006</v>
      </c>
      <c r="G75" s="69">
        <f t="shared" si="15"/>
        <v>4.2090759589315081E-2</v>
      </c>
      <c r="H75" s="69">
        <f t="shared" si="12"/>
        <v>0.17740232312565984</v>
      </c>
      <c r="J75" s="51">
        <v>8.19</v>
      </c>
      <c r="K75" s="69">
        <f t="shared" si="13"/>
        <v>0.36141636141636146</v>
      </c>
      <c r="P75" s="56"/>
    </row>
    <row r="76" spans="2:16" x14ac:dyDescent="0.2">
      <c r="B76" s="55"/>
      <c r="C76" s="67" t="s">
        <v>97</v>
      </c>
      <c r="D76" s="51">
        <v>9.0399999999999991</v>
      </c>
      <c r="E76" s="69">
        <f t="shared" si="14"/>
        <v>2.9727063465965139E-2</v>
      </c>
      <c r="F76" s="51">
        <v>9.15</v>
      </c>
      <c r="G76" s="69">
        <f t="shared" si="15"/>
        <v>4.0668474154406865E-2</v>
      </c>
      <c r="H76" s="69">
        <f t="shared" si="12"/>
        <v>-1.2021857923497414E-2</v>
      </c>
      <c r="J76" s="51">
        <v>1.97</v>
      </c>
      <c r="K76" s="69">
        <f t="shared" si="13"/>
        <v>3.5888324873096442</v>
      </c>
      <c r="P76" s="56"/>
    </row>
    <row r="77" spans="2:16" x14ac:dyDescent="0.2">
      <c r="B77" s="55"/>
      <c r="C77" s="67" t="s">
        <v>157</v>
      </c>
      <c r="D77" s="51">
        <v>6.26</v>
      </c>
      <c r="E77" s="69">
        <f t="shared" si="14"/>
        <v>2.0585333771785595E-2</v>
      </c>
      <c r="F77" s="51">
        <v>2.52</v>
      </c>
      <c r="G77" s="69">
        <f t="shared" si="15"/>
        <v>1.1200497799902218E-2</v>
      </c>
      <c r="H77" s="69">
        <f t="shared" si="12"/>
        <v>1.4841269841269842</v>
      </c>
      <c r="J77" s="51">
        <v>2.91</v>
      </c>
      <c r="K77" s="69">
        <f t="shared" si="13"/>
        <v>1.1512027491408934</v>
      </c>
      <c r="P77" s="56"/>
    </row>
    <row r="78" spans="2:16" x14ac:dyDescent="0.2">
      <c r="B78" s="55"/>
      <c r="C78" s="67" t="s">
        <v>47</v>
      </c>
      <c r="D78" s="51">
        <f>+D15-SUM(D68:D77)</f>
        <v>37.06</v>
      </c>
      <c r="E78" s="69">
        <f t="shared" si="14"/>
        <v>0.12186780664255178</v>
      </c>
      <c r="F78" s="51">
        <f>+F15-SUM(F68:F77)</f>
        <v>41.819999999999993</v>
      </c>
      <c r="G78" s="69">
        <f t="shared" si="15"/>
        <v>0.18587492777456771</v>
      </c>
      <c r="H78" s="69">
        <f t="shared" si="12"/>
        <v>-0.11382113821138196</v>
      </c>
      <c r="J78" s="51">
        <f>+J15-SUM(J68:J77)</f>
        <v>39.77000000000001</v>
      </c>
      <c r="K78" s="69">
        <f t="shared" si="13"/>
        <v>-6.8141815438773179E-2</v>
      </c>
      <c r="P78" s="56"/>
    </row>
    <row r="79" spans="2:16" x14ac:dyDescent="0.2">
      <c r="B79" s="55"/>
      <c r="C79" s="62" t="s">
        <v>40</v>
      </c>
      <c r="D79" s="64">
        <f>+SUM(D80:D90)</f>
        <v>364.72999999999996</v>
      </c>
      <c r="E79" s="64"/>
      <c r="F79" s="64">
        <f>+SUM(F80:F90)</f>
        <v>123.66999999999999</v>
      </c>
      <c r="G79" s="64"/>
      <c r="H79" s="70">
        <f t="shared" si="12"/>
        <v>1.9492196975822753</v>
      </c>
      <c r="J79" s="64">
        <f>+SUM(J80:J90)</f>
        <v>97.71</v>
      </c>
      <c r="K79" s="70">
        <f t="shared" si="13"/>
        <v>2.7327806775150956</v>
      </c>
      <c r="P79" s="56"/>
    </row>
    <row r="80" spans="2:16" x14ac:dyDescent="0.2">
      <c r="B80" s="55"/>
      <c r="C80" s="67" t="s">
        <v>91</v>
      </c>
      <c r="D80" s="51">
        <v>244.77</v>
      </c>
      <c r="E80" s="69">
        <f>+D80/D$79</f>
        <v>0.67109916924848523</v>
      </c>
      <c r="F80" s="51">
        <v>35.659999999999997</v>
      </c>
      <c r="G80" s="69">
        <f>+F80/F$79</f>
        <v>0.28834802296434059</v>
      </c>
      <c r="H80" s="69">
        <f t="shared" si="12"/>
        <v>5.8639932697700514</v>
      </c>
      <c r="J80" s="51">
        <v>23.97</v>
      </c>
      <c r="K80" s="69">
        <f t="shared" si="13"/>
        <v>9.2115143929912406</v>
      </c>
      <c r="P80" s="56"/>
    </row>
    <row r="81" spans="2:16" x14ac:dyDescent="0.2">
      <c r="B81" s="55"/>
      <c r="C81" s="67" t="s">
        <v>136</v>
      </c>
      <c r="D81" s="51">
        <v>109.98</v>
      </c>
      <c r="E81" s="69">
        <f t="shared" ref="E81:E90" si="16">+D81/D$79</f>
        <v>0.30153812409179398</v>
      </c>
      <c r="F81" s="51">
        <v>80.430000000000007</v>
      </c>
      <c r="G81" s="69">
        <f t="shared" ref="G81:G90" si="17">+F81/F$79</f>
        <v>0.65035982857604924</v>
      </c>
      <c r="H81" s="69">
        <f t="shared" si="12"/>
        <v>0.36740022379709059</v>
      </c>
      <c r="J81" s="51">
        <v>67.78</v>
      </c>
      <c r="K81" s="69">
        <f t="shared" si="13"/>
        <v>0.62260253762171724</v>
      </c>
      <c r="P81" s="56"/>
    </row>
    <row r="82" spans="2:16" x14ac:dyDescent="0.2">
      <c r="B82" s="55"/>
      <c r="C82" s="67" t="s">
        <v>100</v>
      </c>
      <c r="D82" s="51">
        <v>6.54</v>
      </c>
      <c r="E82" s="69">
        <f t="shared" si="16"/>
        <v>1.7931072300057579E-2</v>
      </c>
      <c r="F82" s="51">
        <v>4.82</v>
      </c>
      <c r="G82" s="69">
        <f t="shared" si="17"/>
        <v>3.8974690709145311E-2</v>
      </c>
      <c r="H82" s="69">
        <f t="shared" si="12"/>
        <v>0.35684647302904549</v>
      </c>
      <c r="J82" s="51">
        <v>3.2</v>
      </c>
      <c r="K82" s="69">
        <f t="shared" si="13"/>
        <v>1.0437499999999997</v>
      </c>
      <c r="P82" s="56"/>
    </row>
    <row r="83" spans="2:16" x14ac:dyDescent="0.2">
      <c r="B83" s="55"/>
      <c r="C83" s="67" t="s">
        <v>171</v>
      </c>
      <c r="D83" s="51">
        <v>1.65</v>
      </c>
      <c r="E83" s="69">
        <f t="shared" si="16"/>
        <v>4.5238943876292053E-3</v>
      </c>
      <c r="F83" s="51">
        <v>0</v>
      </c>
      <c r="G83" s="69">
        <f t="shared" si="17"/>
        <v>0</v>
      </c>
      <c r="H83" s="69" t="str">
        <f t="shared" si="12"/>
        <v>-</v>
      </c>
      <c r="J83" s="51">
        <v>0</v>
      </c>
      <c r="K83" s="69" t="str">
        <f t="shared" si="13"/>
        <v>-</v>
      </c>
      <c r="P83" s="56"/>
    </row>
    <row r="84" spans="2:16" x14ac:dyDescent="0.2">
      <c r="B84" s="55"/>
      <c r="C84" s="67" t="s">
        <v>93</v>
      </c>
      <c r="D84" s="51">
        <v>0.87</v>
      </c>
      <c r="E84" s="69">
        <f t="shared" si="16"/>
        <v>2.3853261316590358E-3</v>
      </c>
      <c r="F84" s="51">
        <v>0</v>
      </c>
      <c r="G84" s="69">
        <f t="shared" si="17"/>
        <v>0</v>
      </c>
      <c r="H84" s="69" t="str">
        <f t="shared" si="12"/>
        <v>-</v>
      </c>
      <c r="J84" s="51">
        <v>0</v>
      </c>
      <c r="K84" s="69" t="str">
        <f t="shared" si="13"/>
        <v>-</v>
      </c>
      <c r="P84" s="56"/>
    </row>
    <row r="85" spans="2:16" x14ac:dyDescent="0.2">
      <c r="B85" s="55"/>
      <c r="C85" s="67" t="s">
        <v>172</v>
      </c>
      <c r="D85" s="51">
        <v>0.49</v>
      </c>
      <c r="E85" s="69">
        <f t="shared" si="16"/>
        <v>1.343459545417158E-3</v>
      </c>
      <c r="F85" s="51">
        <v>0.68</v>
      </c>
      <c r="G85" s="69">
        <f t="shared" si="17"/>
        <v>5.4985040834478862E-3</v>
      </c>
      <c r="H85" s="69">
        <f t="shared" si="12"/>
        <v>-0.27941176470588247</v>
      </c>
      <c r="J85" s="51">
        <v>0.35</v>
      </c>
      <c r="K85" s="69">
        <f t="shared" si="13"/>
        <v>0.40000000000000013</v>
      </c>
      <c r="P85" s="56"/>
    </row>
    <row r="86" spans="2:16" x14ac:dyDescent="0.2">
      <c r="B86" s="55"/>
      <c r="C86" s="67" t="s">
        <v>173</v>
      </c>
      <c r="D86" s="51">
        <v>0.4</v>
      </c>
      <c r="E86" s="69">
        <f t="shared" si="16"/>
        <v>1.0967016697282924E-3</v>
      </c>
      <c r="F86" s="51">
        <v>1.22</v>
      </c>
      <c r="G86" s="69">
        <f t="shared" si="17"/>
        <v>9.8649632085388538E-3</v>
      </c>
      <c r="H86" s="69">
        <f t="shared" si="12"/>
        <v>-0.67213114754098358</v>
      </c>
      <c r="J86" s="51">
        <v>0</v>
      </c>
      <c r="K86" s="69" t="str">
        <f t="shared" si="13"/>
        <v>-</v>
      </c>
      <c r="P86" s="56"/>
    </row>
    <row r="87" spans="2:16" x14ac:dyDescent="0.2">
      <c r="B87" s="55"/>
      <c r="C87" s="67" t="s">
        <v>137</v>
      </c>
      <c r="D87" s="51">
        <v>0.04</v>
      </c>
      <c r="E87" s="69">
        <f t="shared" si="16"/>
        <v>1.0967016697282922E-4</v>
      </c>
      <c r="F87" s="51">
        <v>0</v>
      </c>
      <c r="G87" s="69">
        <f t="shared" si="17"/>
        <v>0</v>
      </c>
      <c r="H87" s="69" t="str">
        <f t="shared" si="12"/>
        <v>-</v>
      </c>
      <c r="J87" s="51">
        <v>0.01</v>
      </c>
      <c r="K87" s="69">
        <f t="shared" si="13"/>
        <v>3</v>
      </c>
      <c r="P87" s="56"/>
    </row>
    <row r="88" spans="2:16" x14ac:dyDescent="0.2">
      <c r="B88" s="55"/>
      <c r="C88" s="67" t="s">
        <v>145</v>
      </c>
      <c r="D88" s="51">
        <v>0</v>
      </c>
      <c r="E88" s="69">
        <f t="shared" si="16"/>
        <v>0</v>
      </c>
      <c r="F88" s="51">
        <v>0.23</v>
      </c>
      <c r="G88" s="69">
        <f t="shared" si="17"/>
        <v>1.8597881458720792E-3</v>
      </c>
      <c r="H88" s="69">
        <f t="shared" si="12"/>
        <v>-1</v>
      </c>
      <c r="J88" s="51">
        <v>0.7</v>
      </c>
      <c r="K88" s="69">
        <f t="shared" si="13"/>
        <v>-1</v>
      </c>
      <c r="P88" s="56"/>
    </row>
    <row r="89" spans="2:16" x14ac:dyDescent="0.2">
      <c r="B89" s="55"/>
      <c r="C89" s="67" t="s">
        <v>174</v>
      </c>
      <c r="D89" s="51">
        <v>0</v>
      </c>
      <c r="E89" s="69">
        <f t="shared" si="16"/>
        <v>0</v>
      </c>
      <c r="F89" s="51">
        <v>0.53</v>
      </c>
      <c r="G89" s="69">
        <f t="shared" si="17"/>
        <v>4.2855987709226172E-3</v>
      </c>
      <c r="H89" s="69">
        <f t="shared" si="12"/>
        <v>-1</v>
      </c>
      <c r="J89" s="51">
        <v>0.16</v>
      </c>
      <c r="K89" s="69">
        <f t="shared" si="13"/>
        <v>-1</v>
      </c>
      <c r="P89" s="56"/>
    </row>
    <row r="90" spans="2:16" x14ac:dyDescent="0.2">
      <c r="B90" s="55"/>
      <c r="C90" s="67" t="s">
        <v>47</v>
      </c>
      <c r="D90" s="51">
        <f>+D27-SUM(D80:D89)</f>
        <v>-1.0000000000047748E-2</v>
      </c>
      <c r="E90" s="69">
        <f t="shared" si="16"/>
        <v>-2.741754174333822E-5</v>
      </c>
      <c r="F90" s="51">
        <f>+F27-SUM(F80:F89)</f>
        <v>9.9999999999980105E-2</v>
      </c>
      <c r="G90" s="69">
        <f t="shared" si="17"/>
        <v>8.0860354168335179E-4</v>
      </c>
      <c r="H90" s="69">
        <f t="shared" si="12"/>
        <v>-1.1000000000004975</v>
      </c>
      <c r="J90" s="51">
        <f>+J27-SUM(J80:J89)</f>
        <v>1.539999999999992</v>
      </c>
      <c r="K90" s="69">
        <f t="shared" si="13"/>
        <v>-1.0064935064935376</v>
      </c>
      <c r="P90" s="56"/>
    </row>
    <row r="91" spans="2:16" x14ac:dyDescent="0.2">
      <c r="B91" s="55"/>
      <c r="C91" s="62" t="s">
        <v>2</v>
      </c>
      <c r="D91" s="64">
        <f>+D79+D67</f>
        <v>668.82999999999993</v>
      </c>
      <c r="E91" s="64"/>
      <c r="F91" s="64">
        <f>+F79+F67</f>
        <v>348.65999999999997</v>
      </c>
      <c r="G91" s="64"/>
      <c r="H91" s="70">
        <f t="shared" si="12"/>
        <v>0.91828715654219017</v>
      </c>
      <c r="J91" s="64">
        <f>+J79+J67</f>
        <v>257.20999999999998</v>
      </c>
      <c r="K91" s="70">
        <f t="shared" si="13"/>
        <v>1.6003265813926362</v>
      </c>
      <c r="P91" s="56"/>
    </row>
    <row r="92" spans="2:16" x14ac:dyDescent="0.2">
      <c r="B92" s="55"/>
      <c r="C92" s="65"/>
      <c r="D92" s="65"/>
      <c r="E92" s="65"/>
      <c r="F92" s="65"/>
      <c r="G92" s="65"/>
      <c r="H92" s="65"/>
      <c r="P92" s="56"/>
    </row>
    <row r="93" spans="2:16" x14ac:dyDescent="0.2">
      <c r="B93" s="55"/>
      <c r="C93" s="66" t="s">
        <v>44</v>
      </c>
      <c r="D93" s="65"/>
      <c r="E93" s="65"/>
      <c r="F93" s="65"/>
      <c r="G93" s="65"/>
      <c r="H93" s="65"/>
      <c r="P93" s="56"/>
    </row>
    <row r="94" spans="2:16" x14ac:dyDescent="0.2">
      <c r="B94" s="55"/>
      <c r="C94" s="66" t="s">
        <v>45</v>
      </c>
      <c r="D94" s="65"/>
      <c r="E94" s="65"/>
      <c r="F94" s="65"/>
      <c r="G94" s="65"/>
      <c r="H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sortState xmlns:xlrd2="http://schemas.microsoft.com/office/spreadsheetml/2017/richdata2" ref="L16:N23">
    <sortCondition descending="1" ref="M16:M23"/>
  </sortState>
  <mergeCells count="9">
    <mergeCell ref="C64:H64"/>
    <mergeCell ref="J10:O10"/>
    <mergeCell ref="J11:O11"/>
    <mergeCell ref="B2:P3"/>
    <mergeCell ref="C11:H11"/>
    <mergeCell ref="C12:H12"/>
    <mergeCell ref="C40:H40"/>
    <mergeCell ref="C41:H41"/>
    <mergeCell ref="C63:H6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6"/>
  <sheetViews>
    <sheetView topLeftCell="A38" zoomScale="85" zoomScaleNormal="85" workbookViewId="0">
      <selection activeCell="M80" sqref="M80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2" t="s">
        <v>115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ht="15" x14ac:dyDescent="0.25">
      <c r="F6" s="84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37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1" t="s">
        <v>116</v>
      </c>
      <c r="G11" s="91"/>
      <c r="H11" s="91"/>
      <c r="I11" s="91"/>
      <c r="J11" s="91"/>
      <c r="K11" s="91"/>
      <c r="L11" s="65"/>
      <c r="M11" s="65"/>
      <c r="N11" s="65"/>
      <c r="O11" s="65"/>
      <c r="P11" s="56"/>
    </row>
    <row r="12" spans="2:16" x14ac:dyDescent="0.2">
      <c r="B12" s="55"/>
      <c r="F12" s="90" t="s">
        <v>108</v>
      </c>
      <c r="G12" s="90"/>
      <c r="H12" s="90"/>
      <c r="I12" s="90"/>
      <c r="J12" s="90"/>
      <c r="K12" s="90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38</v>
      </c>
      <c r="G14" s="63" t="s">
        <v>111</v>
      </c>
      <c r="H14" s="63" t="s">
        <v>41</v>
      </c>
      <c r="I14" s="63" t="s">
        <v>42</v>
      </c>
      <c r="J14" s="63" t="s">
        <v>41</v>
      </c>
      <c r="K14" s="63" t="s">
        <v>112</v>
      </c>
      <c r="L14" s="65"/>
      <c r="M14" s="63" t="s">
        <v>43</v>
      </c>
      <c r="N14" s="63" t="s">
        <v>110</v>
      </c>
      <c r="O14" s="65"/>
      <c r="P14" s="56"/>
    </row>
    <row r="15" spans="2:16" x14ac:dyDescent="0.2">
      <c r="B15" s="55"/>
      <c r="F15" s="62" t="s">
        <v>39</v>
      </c>
      <c r="G15" s="64">
        <v>2.77</v>
      </c>
      <c r="H15" s="70">
        <f>1-H27</f>
        <v>4.128166915052156E-2</v>
      </c>
      <c r="I15" s="64">
        <v>1.73</v>
      </c>
      <c r="J15" s="64"/>
      <c r="K15" s="70">
        <f>+IFERROR(G15/I15-1, "-")</f>
        <v>0.60115606936416177</v>
      </c>
      <c r="L15" s="65"/>
      <c r="M15" s="64">
        <v>0.68</v>
      </c>
      <c r="N15" s="70">
        <f t="shared" ref="N15:N26" si="0">+IFERROR(G15/M15-1, "-")</f>
        <v>3.0735294117647056</v>
      </c>
      <c r="O15" s="65"/>
      <c r="P15" s="56"/>
    </row>
    <row r="16" spans="2:16" x14ac:dyDescent="0.2">
      <c r="B16" s="55"/>
      <c r="F16" s="67" t="s">
        <v>69</v>
      </c>
      <c r="G16" s="51">
        <v>2.48</v>
      </c>
      <c r="H16" s="69">
        <f>+G16/G$15</f>
        <v>0.89530685920577613</v>
      </c>
      <c r="I16" s="51">
        <v>1.19</v>
      </c>
      <c r="J16" s="69">
        <f>+I16/I$15</f>
        <v>0.68786127167630051</v>
      </c>
      <c r="K16" s="69">
        <f t="shared" ref="K16:K25" si="1">+IFERROR(G16/I16-1, "-")</f>
        <v>1.0840336134453783</v>
      </c>
      <c r="L16" s="65"/>
      <c r="M16" s="51">
        <v>0.66</v>
      </c>
      <c r="N16" s="69">
        <f t="shared" si="0"/>
        <v>2.7575757575757573</v>
      </c>
      <c r="O16" s="65"/>
      <c r="P16" s="56"/>
    </row>
    <row r="17" spans="2:16" x14ac:dyDescent="0.2">
      <c r="B17" s="55"/>
      <c r="F17" s="67" t="s">
        <v>53</v>
      </c>
      <c r="G17" s="51">
        <v>0.27</v>
      </c>
      <c r="H17" s="69">
        <f t="shared" ref="H17:H26" si="2">+G17/G$15</f>
        <v>9.7472924187725643E-2</v>
      </c>
      <c r="I17" s="51">
        <v>0.26</v>
      </c>
      <c r="J17" s="69">
        <f t="shared" ref="J17:J25" si="3">+I17/I$15</f>
        <v>0.15028901734104047</v>
      </c>
      <c r="K17" s="69">
        <f t="shared" si="1"/>
        <v>3.8461538461538547E-2</v>
      </c>
      <c r="L17" s="65"/>
      <c r="M17" s="51">
        <v>0</v>
      </c>
      <c r="N17" s="69" t="str">
        <f t="shared" si="0"/>
        <v>-</v>
      </c>
      <c r="O17" s="65"/>
      <c r="P17" s="56"/>
    </row>
    <row r="18" spans="2:16" x14ac:dyDescent="0.2">
      <c r="B18" s="55"/>
      <c r="F18" s="67" t="s">
        <v>117</v>
      </c>
      <c r="G18" s="51">
        <v>0.01</v>
      </c>
      <c r="H18" s="69">
        <f t="shared" si="2"/>
        <v>3.6101083032490976E-3</v>
      </c>
      <c r="I18" s="51">
        <v>0</v>
      </c>
      <c r="J18" s="69">
        <f t="shared" si="3"/>
        <v>0</v>
      </c>
      <c r="K18" s="69" t="str">
        <f t="shared" si="1"/>
        <v>-</v>
      </c>
      <c r="L18" s="65"/>
      <c r="M18" s="51">
        <v>0</v>
      </c>
      <c r="N18" s="69" t="str">
        <f t="shared" si="0"/>
        <v>-</v>
      </c>
      <c r="O18" s="65"/>
      <c r="P18" s="56"/>
    </row>
    <row r="19" spans="2:16" x14ac:dyDescent="0.2">
      <c r="B19" s="55"/>
      <c r="F19" s="67" t="s">
        <v>118</v>
      </c>
      <c r="G19" s="51">
        <v>0</v>
      </c>
      <c r="H19" s="69">
        <f t="shared" si="2"/>
        <v>0</v>
      </c>
      <c r="I19" s="51">
        <v>0.03</v>
      </c>
      <c r="J19" s="69">
        <f t="shared" si="3"/>
        <v>1.7341040462427744E-2</v>
      </c>
      <c r="K19" s="69">
        <f t="shared" si="1"/>
        <v>-1</v>
      </c>
      <c r="L19" s="65"/>
      <c r="M19" s="51">
        <v>0</v>
      </c>
      <c r="N19" s="69" t="str">
        <f t="shared" si="0"/>
        <v>-</v>
      </c>
      <c r="O19" s="65"/>
      <c r="P19" s="56"/>
    </row>
    <row r="20" spans="2:16" x14ac:dyDescent="0.2">
      <c r="B20" s="55"/>
      <c r="F20" s="67" t="s">
        <v>55</v>
      </c>
      <c r="G20" s="51">
        <v>0</v>
      </c>
      <c r="H20" s="69">
        <f t="shared" si="2"/>
        <v>0</v>
      </c>
      <c r="I20" s="51">
        <v>0.13</v>
      </c>
      <c r="J20" s="69">
        <f t="shared" si="3"/>
        <v>7.5144508670520235E-2</v>
      </c>
      <c r="K20" s="69">
        <f t="shared" si="1"/>
        <v>-1</v>
      </c>
      <c r="M20" s="51">
        <v>0</v>
      </c>
      <c r="N20" s="69" t="str">
        <f t="shared" si="0"/>
        <v>-</v>
      </c>
      <c r="P20" s="56"/>
    </row>
    <row r="21" spans="2:16" x14ac:dyDescent="0.2">
      <c r="B21" s="55"/>
      <c r="F21" s="67" t="s">
        <v>62</v>
      </c>
      <c r="G21" s="51">
        <v>0</v>
      </c>
      <c r="H21" s="69">
        <f t="shared" si="2"/>
        <v>0</v>
      </c>
      <c r="I21" s="51">
        <v>0.04</v>
      </c>
      <c r="J21" s="69">
        <f t="shared" si="3"/>
        <v>2.3121387283236997E-2</v>
      </c>
      <c r="K21" s="69">
        <f t="shared" si="1"/>
        <v>-1</v>
      </c>
      <c r="M21" s="51">
        <v>0</v>
      </c>
      <c r="N21" s="69" t="str">
        <f t="shared" si="0"/>
        <v>-</v>
      </c>
      <c r="P21" s="56"/>
    </row>
    <row r="22" spans="2:16" x14ac:dyDescent="0.2">
      <c r="B22" s="55"/>
      <c r="F22" s="67" t="s">
        <v>119</v>
      </c>
      <c r="G22" s="51">
        <v>0</v>
      </c>
      <c r="H22" s="69">
        <f t="shared" si="2"/>
        <v>0</v>
      </c>
      <c r="I22" s="51">
        <v>0.03</v>
      </c>
      <c r="J22" s="69">
        <f t="shared" si="3"/>
        <v>1.7341040462427744E-2</v>
      </c>
      <c r="K22" s="69">
        <f t="shared" si="1"/>
        <v>-1</v>
      </c>
      <c r="M22" s="51">
        <v>0</v>
      </c>
      <c r="N22" s="69" t="str">
        <f t="shared" si="0"/>
        <v>-</v>
      </c>
      <c r="P22" s="56"/>
    </row>
    <row r="23" spans="2:16" x14ac:dyDescent="0.2">
      <c r="B23" s="55"/>
      <c r="F23" s="67" t="s">
        <v>54</v>
      </c>
      <c r="G23" s="51">
        <v>0</v>
      </c>
      <c r="H23" s="69">
        <f t="shared" si="2"/>
        <v>0</v>
      </c>
      <c r="I23" s="51">
        <v>0.01</v>
      </c>
      <c r="J23" s="69">
        <f t="shared" si="3"/>
        <v>5.7803468208092491E-3</v>
      </c>
      <c r="K23" s="69">
        <f t="shared" si="1"/>
        <v>-1</v>
      </c>
      <c r="M23" s="51">
        <v>0</v>
      </c>
      <c r="N23" s="69" t="str">
        <f t="shared" si="0"/>
        <v>-</v>
      </c>
      <c r="P23" s="56"/>
    </row>
    <row r="24" spans="2:16" x14ac:dyDescent="0.2">
      <c r="B24" s="55"/>
      <c r="F24" s="67"/>
      <c r="G24" s="51"/>
      <c r="H24" s="69">
        <f t="shared" si="2"/>
        <v>0</v>
      </c>
      <c r="I24" s="51"/>
      <c r="J24" s="69">
        <f t="shared" si="3"/>
        <v>0</v>
      </c>
      <c r="K24" s="69" t="str">
        <f t="shared" si="1"/>
        <v>-</v>
      </c>
      <c r="M24" s="51"/>
      <c r="N24" s="69" t="str">
        <f t="shared" si="0"/>
        <v>-</v>
      </c>
      <c r="P24" s="56"/>
    </row>
    <row r="25" spans="2:16" x14ac:dyDescent="0.2">
      <c r="B25" s="55"/>
      <c r="F25" s="67"/>
      <c r="G25" s="51"/>
      <c r="H25" s="69">
        <f t="shared" si="2"/>
        <v>0</v>
      </c>
      <c r="I25" s="51"/>
      <c r="J25" s="69">
        <f t="shared" si="3"/>
        <v>0</v>
      </c>
      <c r="K25" s="69" t="str">
        <f t="shared" si="1"/>
        <v>-</v>
      </c>
      <c r="M25" s="51"/>
      <c r="N25" s="69" t="str">
        <f t="shared" si="0"/>
        <v>-</v>
      </c>
      <c r="P25" s="56"/>
    </row>
    <row r="26" spans="2:16" x14ac:dyDescent="0.2">
      <c r="B26" s="55"/>
      <c r="F26" s="67" t="s">
        <v>47</v>
      </c>
      <c r="G26" s="51">
        <f>G15-SUM(G16:G25)</f>
        <v>1.0000000000000231E-2</v>
      </c>
      <c r="H26" s="69">
        <f t="shared" si="2"/>
        <v>3.6101083032491809E-3</v>
      </c>
      <c r="I26" s="51">
        <f>I15-SUM(I16:I25)</f>
        <v>4.0000000000000036E-2</v>
      </c>
      <c r="J26" s="69">
        <f t="shared" ref="J26" si="4">+I26/I$15</f>
        <v>2.3121387283237014E-2</v>
      </c>
      <c r="K26" s="69">
        <f t="shared" ref="K26" si="5">+IFERROR(G26/I26-1, "-")</f>
        <v>-0.74999999999999445</v>
      </c>
      <c r="M26" s="51">
        <f>M15-SUM(M16:M25)</f>
        <v>2.0000000000000018E-2</v>
      </c>
      <c r="N26" s="51">
        <f t="shared" si="0"/>
        <v>-0.4999999999999889</v>
      </c>
      <c r="P26" s="56"/>
    </row>
    <row r="27" spans="2:16" x14ac:dyDescent="0.2">
      <c r="B27" s="55"/>
      <c r="F27" s="62" t="s">
        <v>40</v>
      </c>
      <c r="G27" s="64">
        <f>+SUM(G28:G31)</f>
        <v>64.33</v>
      </c>
      <c r="H27" s="70">
        <f>+G27/G32</f>
        <v>0.95871833084947844</v>
      </c>
      <c r="I27" s="64">
        <f>+SUM(I28:I31)</f>
        <v>44.16</v>
      </c>
      <c r="J27" s="64"/>
      <c r="K27" s="70">
        <f t="shared" ref="K27:K32" si="6">+IFERROR(G27/I27-1, "-")</f>
        <v>0.45674818840579712</v>
      </c>
      <c r="M27" s="64">
        <f>+SUM(M28:M31)</f>
        <v>40.24</v>
      </c>
      <c r="N27" s="70">
        <f>+IFERROR(G27/M27-1, "-")</f>
        <v>0.59865805168986075</v>
      </c>
      <c r="P27" s="56"/>
    </row>
    <row r="28" spans="2:16" x14ac:dyDescent="0.2">
      <c r="B28" s="55"/>
      <c r="F28" s="67" t="s">
        <v>70</v>
      </c>
      <c r="G28" s="51">
        <v>64.33</v>
      </c>
      <c r="H28" s="69">
        <f>+G28/G$27</f>
        <v>1</v>
      </c>
      <c r="I28" s="51">
        <v>44.16</v>
      </c>
      <c r="J28" s="69">
        <f t="shared" ref="J28:J31" si="7">+I28/I$27</f>
        <v>1</v>
      </c>
      <c r="K28" s="69">
        <f t="shared" si="6"/>
        <v>0.45674818840579712</v>
      </c>
      <c r="M28" s="51">
        <v>40.24</v>
      </c>
      <c r="N28" s="69">
        <f t="shared" ref="N28:N32" si="8">+IFERROR(G28/M28-1, "-")</f>
        <v>0.59865805168986075</v>
      </c>
      <c r="P28" s="56"/>
    </row>
    <row r="29" spans="2:16" x14ac:dyDescent="0.2">
      <c r="B29" s="55"/>
      <c r="F29" s="67"/>
      <c r="G29" s="51"/>
      <c r="H29" s="69">
        <f t="shared" ref="H29:H31" si="9">+G29/G$27</f>
        <v>0</v>
      </c>
      <c r="I29" s="51"/>
      <c r="J29" s="69">
        <f t="shared" si="7"/>
        <v>0</v>
      </c>
      <c r="K29" s="69" t="str">
        <f t="shared" si="6"/>
        <v>-</v>
      </c>
      <c r="M29" s="51"/>
      <c r="N29" s="69" t="str">
        <f t="shared" si="8"/>
        <v>-</v>
      </c>
      <c r="P29" s="56"/>
    </row>
    <row r="30" spans="2:16" x14ac:dyDescent="0.2">
      <c r="B30" s="55"/>
      <c r="F30" s="67"/>
      <c r="G30" s="51"/>
      <c r="H30" s="69">
        <f t="shared" si="9"/>
        <v>0</v>
      </c>
      <c r="I30" s="51"/>
      <c r="J30" s="69">
        <f t="shared" si="7"/>
        <v>0</v>
      </c>
      <c r="K30" s="69" t="str">
        <f t="shared" si="6"/>
        <v>-</v>
      </c>
      <c r="M30" s="51"/>
      <c r="N30" s="69" t="str">
        <f t="shared" si="8"/>
        <v>-</v>
      </c>
      <c r="P30" s="56"/>
    </row>
    <row r="31" spans="2:16" x14ac:dyDescent="0.2">
      <c r="B31" s="55"/>
      <c r="F31" s="67"/>
      <c r="G31" s="51"/>
      <c r="H31" s="69">
        <f t="shared" si="9"/>
        <v>0</v>
      </c>
      <c r="I31" s="51"/>
      <c r="J31" s="69">
        <f t="shared" si="7"/>
        <v>0</v>
      </c>
      <c r="K31" s="69" t="str">
        <f t="shared" si="6"/>
        <v>-</v>
      </c>
      <c r="M31" s="51"/>
      <c r="N31" s="69" t="str">
        <f t="shared" si="8"/>
        <v>-</v>
      </c>
      <c r="P31" s="56"/>
    </row>
    <row r="32" spans="2:16" x14ac:dyDescent="0.2">
      <c r="B32" s="55"/>
      <c r="F32" s="62" t="s">
        <v>2</v>
      </c>
      <c r="G32" s="64">
        <f>+G27+G15</f>
        <v>67.099999999999994</v>
      </c>
      <c r="H32" s="64"/>
      <c r="I32" s="64">
        <f>+I27+I15</f>
        <v>45.889999999999993</v>
      </c>
      <c r="J32" s="64"/>
      <c r="K32" s="70">
        <f t="shared" si="6"/>
        <v>0.46219219873610817</v>
      </c>
      <c r="M32" s="64">
        <f>+M27+M15</f>
        <v>40.92</v>
      </c>
      <c r="N32" s="70">
        <f t="shared" si="8"/>
        <v>0.63978494623655902</v>
      </c>
      <c r="P32" s="56"/>
    </row>
    <row r="33" spans="2:16" x14ac:dyDescent="0.2">
      <c r="B33" s="55"/>
      <c r="F33" s="65"/>
      <c r="G33" s="77">
        <f>+G32/G34</f>
        <v>0.10032444716893681</v>
      </c>
      <c r="H33" s="65"/>
      <c r="I33" s="65"/>
      <c r="J33" s="65"/>
      <c r="K33" s="65"/>
      <c r="P33" s="56"/>
    </row>
    <row r="34" spans="2:16" x14ac:dyDescent="0.2">
      <c r="B34" s="55"/>
      <c r="F34" s="65" t="s">
        <v>44</v>
      </c>
      <c r="G34" s="78">
        <f>+'Macro Región Oriente'!D32</f>
        <v>668.82999999999993</v>
      </c>
      <c r="H34" s="65"/>
      <c r="I34" s="65"/>
      <c r="J34" s="65"/>
      <c r="K34" s="65"/>
      <c r="P34" s="56"/>
    </row>
    <row r="35" spans="2:16" x14ac:dyDescent="0.2">
      <c r="B35" s="55"/>
      <c r="F35" s="65" t="s">
        <v>45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48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1" t="s">
        <v>113</v>
      </c>
      <c r="G40" s="91"/>
      <c r="H40" s="91"/>
      <c r="I40" s="91"/>
      <c r="J40" s="91"/>
      <c r="K40" s="91"/>
      <c r="P40" s="56"/>
    </row>
    <row r="41" spans="2:16" x14ac:dyDescent="0.2">
      <c r="B41" s="55"/>
      <c r="F41" s="90" t="s">
        <v>108</v>
      </c>
      <c r="G41" s="90"/>
      <c r="H41" s="90"/>
      <c r="I41" s="90"/>
      <c r="J41" s="90"/>
      <c r="K41" s="90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46</v>
      </c>
      <c r="G43" s="63" t="s">
        <v>111</v>
      </c>
      <c r="H43" s="63" t="s">
        <v>41</v>
      </c>
      <c r="I43" s="63" t="s">
        <v>42</v>
      </c>
      <c r="J43" s="63" t="s">
        <v>41</v>
      </c>
      <c r="K43" s="63" t="s">
        <v>112</v>
      </c>
      <c r="M43" s="63" t="s">
        <v>43</v>
      </c>
      <c r="N43" s="63" t="s">
        <v>110</v>
      </c>
      <c r="P43" s="56"/>
    </row>
    <row r="44" spans="2:16" x14ac:dyDescent="0.2">
      <c r="B44" s="55"/>
      <c r="F44" s="61" t="s">
        <v>72</v>
      </c>
      <c r="G44" s="51">
        <v>22.28</v>
      </c>
      <c r="H44" s="69">
        <f>+G44/G$55</f>
        <v>0.33204172876304028</v>
      </c>
      <c r="I44" s="51">
        <v>14.3</v>
      </c>
      <c r="J44" s="69">
        <f>+I44/I$55</f>
        <v>0.31161473087818703</v>
      </c>
      <c r="K44" s="69">
        <f t="shared" ref="K44:K55" si="10">+IFERROR(G44/I44-1, "-")</f>
        <v>0.558041958041958</v>
      </c>
      <c r="M44" s="51">
        <v>13.41</v>
      </c>
      <c r="N44" s="69">
        <f t="shared" ref="N44:N55" si="11">+IFERROR(G44/M44-1, "-")</f>
        <v>0.66144668158090991</v>
      </c>
      <c r="P44" s="56"/>
    </row>
    <row r="45" spans="2:16" x14ac:dyDescent="0.2">
      <c r="B45" s="55"/>
      <c r="F45" s="61" t="s">
        <v>61</v>
      </c>
      <c r="G45" s="51">
        <v>11.55</v>
      </c>
      <c r="H45" s="69">
        <f t="shared" ref="H45:H54" si="12">+G45/G$55</f>
        <v>0.17213114754098363</v>
      </c>
      <c r="I45" s="51">
        <v>10.77</v>
      </c>
      <c r="J45" s="69">
        <f t="shared" ref="J45:J54" si="13">+I45/I$55</f>
        <v>0.23469165395511007</v>
      </c>
      <c r="K45" s="69">
        <f t="shared" si="10"/>
        <v>7.2423398328690824E-2</v>
      </c>
      <c r="M45" s="51">
        <v>8.8000000000000007</v>
      </c>
      <c r="N45" s="69">
        <f t="shared" si="11"/>
        <v>0.3125</v>
      </c>
      <c r="P45" s="56"/>
    </row>
    <row r="46" spans="2:16" x14ac:dyDescent="0.2">
      <c r="B46" s="55"/>
      <c r="F46" s="61" t="s">
        <v>58</v>
      </c>
      <c r="G46" s="51">
        <v>9.5500000000000007</v>
      </c>
      <c r="H46" s="69">
        <f t="shared" si="12"/>
        <v>0.14232488822652758</v>
      </c>
      <c r="I46" s="51">
        <v>6.03</v>
      </c>
      <c r="J46" s="69">
        <f t="shared" si="13"/>
        <v>0.13140117672695578</v>
      </c>
      <c r="K46" s="69">
        <f t="shared" si="10"/>
        <v>0.58374792703150913</v>
      </c>
      <c r="M46" s="51">
        <v>3.34</v>
      </c>
      <c r="N46" s="69">
        <f t="shared" si="11"/>
        <v>1.8592814371257487</v>
      </c>
      <c r="P46" s="56"/>
    </row>
    <row r="47" spans="2:16" x14ac:dyDescent="0.2">
      <c r="B47" s="55"/>
      <c r="F47" s="61" t="s">
        <v>73</v>
      </c>
      <c r="G47" s="51">
        <v>7.41</v>
      </c>
      <c r="H47" s="69">
        <f t="shared" si="12"/>
        <v>0.11043219076005963</v>
      </c>
      <c r="I47" s="51">
        <v>4.37</v>
      </c>
      <c r="J47" s="69">
        <f t="shared" si="13"/>
        <v>9.5227718457180227E-2</v>
      </c>
      <c r="K47" s="69">
        <f t="shared" si="10"/>
        <v>0.69565217391304346</v>
      </c>
      <c r="M47" s="51">
        <v>4.17</v>
      </c>
      <c r="N47" s="69">
        <f t="shared" si="11"/>
        <v>0.7769784172661871</v>
      </c>
      <c r="P47" s="56"/>
    </row>
    <row r="48" spans="2:16" x14ac:dyDescent="0.2">
      <c r="B48" s="55"/>
      <c r="F48" s="61" t="s">
        <v>74</v>
      </c>
      <c r="G48" s="51">
        <v>5.07</v>
      </c>
      <c r="H48" s="69">
        <f t="shared" si="12"/>
        <v>7.5558867362146065E-2</v>
      </c>
      <c r="I48" s="51">
        <v>2.2599999999999998</v>
      </c>
      <c r="J48" s="69">
        <f t="shared" si="13"/>
        <v>4.9248202222706476E-2</v>
      </c>
      <c r="K48" s="69">
        <f t="shared" si="10"/>
        <v>1.2433628318584073</v>
      </c>
      <c r="M48" s="51">
        <v>5.4</v>
      </c>
      <c r="N48" s="69">
        <f t="shared" si="11"/>
        <v>-6.1111111111111116E-2</v>
      </c>
      <c r="P48" s="56"/>
    </row>
    <row r="49" spans="2:16" x14ac:dyDescent="0.2">
      <c r="B49" s="55"/>
      <c r="F49" s="61" t="s">
        <v>75</v>
      </c>
      <c r="G49" s="51">
        <v>2.6</v>
      </c>
      <c r="H49" s="69">
        <f t="shared" si="12"/>
        <v>3.8748137108792852E-2</v>
      </c>
      <c r="I49" s="51">
        <v>1.2</v>
      </c>
      <c r="J49" s="69">
        <f t="shared" si="13"/>
        <v>2.6149487905861846E-2</v>
      </c>
      <c r="K49" s="69">
        <f t="shared" si="10"/>
        <v>1.166666666666667</v>
      </c>
      <c r="M49" s="51">
        <v>0.64</v>
      </c>
      <c r="N49" s="69">
        <f t="shared" si="11"/>
        <v>3.0625</v>
      </c>
      <c r="P49" s="56"/>
    </row>
    <row r="50" spans="2:16" x14ac:dyDescent="0.2">
      <c r="B50" s="55"/>
      <c r="F50" s="61" t="s">
        <v>57</v>
      </c>
      <c r="G50" s="51">
        <v>1.55</v>
      </c>
      <c r="H50" s="69">
        <f t="shared" si="12"/>
        <v>2.3099850968703432E-2</v>
      </c>
      <c r="I50" s="51">
        <v>0.28000000000000003</v>
      </c>
      <c r="J50" s="69">
        <f t="shared" si="13"/>
        <v>6.1015471780344315E-3</v>
      </c>
      <c r="K50" s="69">
        <f t="shared" si="10"/>
        <v>4.5357142857142856</v>
      </c>
      <c r="M50" s="51">
        <v>0</v>
      </c>
      <c r="N50" s="69" t="str">
        <f t="shared" si="11"/>
        <v>-</v>
      </c>
      <c r="P50" s="56"/>
    </row>
    <row r="51" spans="2:16" x14ac:dyDescent="0.2">
      <c r="B51" s="55"/>
      <c r="F51" s="61" t="s">
        <v>77</v>
      </c>
      <c r="G51" s="51">
        <v>1.43</v>
      </c>
      <c r="H51" s="69">
        <f t="shared" si="12"/>
        <v>2.1311475409836068E-2</v>
      </c>
      <c r="I51" s="51">
        <v>1.35</v>
      </c>
      <c r="J51" s="69">
        <f t="shared" si="13"/>
        <v>2.9418173894094578E-2</v>
      </c>
      <c r="K51" s="69">
        <f t="shared" si="10"/>
        <v>5.9259259259259123E-2</v>
      </c>
      <c r="M51" s="51">
        <v>0.97</v>
      </c>
      <c r="N51" s="69">
        <f t="shared" si="11"/>
        <v>0.47422680412371121</v>
      </c>
      <c r="P51" s="56"/>
    </row>
    <row r="52" spans="2:16" x14ac:dyDescent="0.2">
      <c r="B52" s="55"/>
      <c r="F52" s="61" t="s">
        <v>124</v>
      </c>
      <c r="G52" s="51">
        <v>1.1399999999999999</v>
      </c>
      <c r="H52" s="69">
        <f t="shared" si="12"/>
        <v>1.698956780923994E-2</v>
      </c>
      <c r="I52" s="51">
        <v>0</v>
      </c>
      <c r="J52" s="69">
        <f t="shared" si="13"/>
        <v>0</v>
      </c>
      <c r="K52" s="69" t="str">
        <f t="shared" si="10"/>
        <v>-</v>
      </c>
      <c r="M52" s="51">
        <v>0.61</v>
      </c>
      <c r="N52" s="69">
        <f t="shared" si="11"/>
        <v>0.8688524590163933</v>
      </c>
      <c r="P52" s="56"/>
    </row>
    <row r="53" spans="2:16" x14ac:dyDescent="0.2">
      <c r="B53" s="55"/>
      <c r="F53" s="61" t="s">
        <v>76</v>
      </c>
      <c r="G53" s="51">
        <v>1.07</v>
      </c>
      <c r="H53" s="69">
        <f t="shared" si="12"/>
        <v>1.5946348733233983E-2</v>
      </c>
      <c r="I53" s="51">
        <v>1.29</v>
      </c>
      <c r="J53" s="69">
        <f t="shared" si="13"/>
        <v>2.8110699498801486E-2</v>
      </c>
      <c r="K53" s="69">
        <f t="shared" si="10"/>
        <v>-0.1705426356589147</v>
      </c>
      <c r="M53" s="51">
        <v>0.55000000000000004</v>
      </c>
      <c r="N53" s="69">
        <f t="shared" si="11"/>
        <v>0.94545454545454533</v>
      </c>
      <c r="P53" s="56"/>
    </row>
    <row r="54" spans="2:16" x14ac:dyDescent="0.2">
      <c r="B54" s="55"/>
      <c r="F54" s="62" t="s">
        <v>47</v>
      </c>
      <c r="G54" s="51">
        <f>+G32-SUM(G44:G53)</f>
        <v>3.4500000000000028</v>
      </c>
      <c r="H54" s="69">
        <f t="shared" si="12"/>
        <v>5.1415797317436708E-2</v>
      </c>
      <c r="I54" s="51">
        <f>+I32-SUM(I44:I53)</f>
        <v>4.039999999999992</v>
      </c>
      <c r="J54" s="69">
        <f t="shared" si="13"/>
        <v>8.8036609283068043E-2</v>
      </c>
      <c r="K54" s="69">
        <f t="shared" si="10"/>
        <v>-0.14603960396039362</v>
      </c>
      <c r="M54" s="51">
        <f>+M32-SUM(M44:M53)</f>
        <v>3.0300000000000082</v>
      </c>
      <c r="N54" s="70">
        <f t="shared" si="11"/>
        <v>0.13861386138613652</v>
      </c>
      <c r="P54" s="56"/>
    </row>
    <row r="55" spans="2:16" x14ac:dyDescent="0.2">
      <c r="B55" s="55"/>
      <c r="F55" s="62" t="s">
        <v>2</v>
      </c>
      <c r="G55" s="64">
        <f>+SUM(G44:G54)</f>
        <v>67.099999999999994</v>
      </c>
      <c r="H55" s="64"/>
      <c r="I55" s="64">
        <f>+SUM(I44:I54)</f>
        <v>45.889999999999993</v>
      </c>
      <c r="J55" s="64"/>
      <c r="K55" s="70">
        <f t="shared" si="10"/>
        <v>0.46219219873610817</v>
      </c>
      <c r="M55" s="64">
        <f>+SUM(M44:M54)</f>
        <v>40.92</v>
      </c>
      <c r="N55" s="70">
        <f t="shared" si="11"/>
        <v>0.63978494623655902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44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45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49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1" t="s">
        <v>114</v>
      </c>
      <c r="G63" s="91"/>
      <c r="H63" s="91"/>
      <c r="I63" s="91"/>
      <c r="J63" s="91"/>
      <c r="K63" s="91"/>
      <c r="P63" s="56"/>
    </row>
    <row r="64" spans="2:16" x14ac:dyDescent="0.2">
      <c r="B64" s="55"/>
      <c r="F64" s="90" t="s">
        <v>108</v>
      </c>
      <c r="G64" s="90"/>
      <c r="H64" s="90"/>
      <c r="I64" s="90"/>
      <c r="J64" s="90"/>
      <c r="K64" s="90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38</v>
      </c>
      <c r="G66" s="63" t="s">
        <v>111</v>
      </c>
      <c r="H66" s="63" t="s">
        <v>41</v>
      </c>
      <c r="I66" s="63" t="s">
        <v>42</v>
      </c>
      <c r="J66" s="63" t="s">
        <v>41</v>
      </c>
      <c r="K66" s="63" t="s">
        <v>112</v>
      </c>
      <c r="M66" s="63" t="s">
        <v>43</v>
      </c>
      <c r="N66" s="63" t="s">
        <v>110</v>
      </c>
      <c r="P66" s="56"/>
    </row>
    <row r="67" spans="2:16" x14ac:dyDescent="0.2">
      <c r="B67" s="55"/>
      <c r="F67" s="62" t="s">
        <v>39</v>
      </c>
      <c r="G67" s="64">
        <f>+SUM(G68:G78)</f>
        <v>2.77</v>
      </c>
      <c r="H67" s="64"/>
      <c r="I67" s="64">
        <f>+SUM(I68:I78)</f>
        <v>1.73</v>
      </c>
      <c r="J67" s="64"/>
      <c r="K67" s="70">
        <f t="shared" ref="K67:K91" si="14">+IFERROR(G67/I67-1, "-")</f>
        <v>0.60115606936416177</v>
      </c>
      <c r="M67" s="64">
        <f>+SUM(M68:M78)</f>
        <v>0.68</v>
      </c>
      <c r="N67" s="70">
        <f t="shared" ref="N67:N91" si="15">+IFERROR(G67/M67-1, "-")</f>
        <v>3.0735294117647056</v>
      </c>
      <c r="P67" s="56"/>
    </row>
    <row r="68" spans="2:16" x14ac:dyDescent="0.2">
      <c r="B68" s="55"/>
      <c r="F68" s="67" t="s">
        <v>89</v>
      </c>
      <c r="G68" s="51">
        <v>1.81</v>
      </c>
      <c r="H68" s="69">
        <f>+G68/G$67</f>
        <v>0.6534296028880866</v>
      </c>
      <c r="I68" s="51">
        <v>0.39</v>
      </c>
      <c r="J68" s="69">
        <f>+I68/I$67</f>
        <v>0.22543352601156069</v>
      </c>
      <c r="K68" s="69">
        <f t="shared" si="14"/>
        <v>3.6410256410256414</v>
      </c>
      <c r="M68" s="51">
        <v>0</v>
      </c>
      <c r="N68" s="69" t="str">
        <f t="shared" si="15"/>
        <v>-</v>
      </c>
      <c r="P68" s="56"/>
    </row>
    <row r="69" spans="2:16" x14ac:dyDescent="0.2">
      <c r="B69" s="55"/>
      <c r="F69" s="67" t="s">
        <v>133</v>
      </c>
      <c r="G69" s="51">
        <v>0.53</v>
      </c>
      <c r="H69" s="69">
        <f t="shared" ref="H69:H78" si="16">+G69/G$67</f>
        <v>0.19133574007220217</v>
      </c>
      <c r="I69" s="51">
        <v>0.62</v>
      </c>
      <c r="J69" s="69">
        <f t="shared" ref="J69:J78" si="17">+I69/I$67</f>
        <v>0.3583815028901734</v>
      </c>
      <c r="K69" s="69">
        <f t="shared" si="14"/>
        <v>-0.14516129032258063</v>
      </c>
      <c r="M69" s="51">
        <v>0.66</v>
      </c>
      <c r="N69" s="69">
        <f t="shared" si="15"/>
        <v>-0.19696969696969702</v>
      </c>
      <c r="P69" s="56"/>
    </row>
    <row r="70" spans="2:16" x14ac:dyDescent="0.2">
      <c r="B70" s="55"/>
      <c r="F70" s="67" t="s">
        <v>127</v>
      </c>
      <c r="G70" s="51">
        <v>0.06</v>
      </c>
      <c r="H70" s="69">
        <f t="shared" si="16"/>
        <v>2.1660649819494584E-2</v>
      </c>
      <c r="I70" s="51">
        <v>0</v>
      </c>
      <c r="J70" s="69">
        <f t="shared" si="17"/>
        <v>0</v>
      </c>
      <c r="K70" s="69" t="str">
        <f t="shared" si="14"/>
        <v>-</v>
      </c>
      <c r="M70" s="51">
        <v>0</v>
      </c>
      <c r="N70" s="69" t="str">
        <f t="shared" si="15"/>
        <v>-</v>
      </c>
      <c r="P70" s="56"/>
    </row>
    <row r="71" spans="2:16" x14ac:dyDescent="0.2">
      <c r="B71" s="55"/>
      <c r="F71" s="67" t="s">
        <v>128</v>
      </c>
      <c r="G71" s="51">
        <v>0.05</v>
      </c>
      <c r="H71" s="69">
        <f t="shared" si="16"/>
        <v>1.8050541516245487E-2</v>
      </c>
      <c r="I71" s="51">
        <v>0</v>
      </c>
      <c r="J71" s="69">
        <f t="shared" si="17"/>
        <v>0</v>
      </c>
      <c r="K71" s="69" t="str">
        <f t="shared" si="14"/>
        <v>-</v>
      </c>
      <c r="M71" s="51">
        <v>0</v>
      </c>
      <c r="N71" s="69" t="str">
        <f t="shared" si="15"/>
        <v>-</v>
      </c>
      <c r="P71" s="56"/>
    </row>
    <row r="72" spans="2:16" x14ac:dyDescent="0.2">
      <c r="B72" s="55"/>
      <c r="F72" s="67" t="s">
        <v>134</v>
      </c>
      <c r="G72" s="51">
        <v>0.04</v>
      </c>
      <c r="H72" s="69">
        <f t="shared" si="16"/>
        <v>1.444043321299639E-2</v>
      </c>
      <c r="I72" s="51">
        <v>0</v>
      </c>
      <c r="J72" s="69">
        <f t="shared" si="17"/>
        <v>0</v>
      </c>
      <c r="K72" s="69" t="str">
        <f t="shared" si="14"/>
        <v>-</v>
      </c>
      <c r="M72" s="51">
        <v>0</v>
      </c>
      <c r="N72" s="69" t="str">
        <f t="shared" si="15"/>
        <v>-</v>
      </c>
      <c r="P72" s="56"/>
    </row>
    <row r="73" spans="2:16" x14ac:dyDescent="0.2">
      <c r="B73" s="55"/>
      <c r="F73" s="67" t="s">
        <v>129</v>
      </c>
      <c r="G73" s="51">
        <v>0.04</v>
      </c>
      <c r="H73" s="69">
        <f t="shared" si="16"/>
        <v>1.444043321299639E-2</v>
      </c>
      <c r="I73" s="51">
        <v>0</v>
      </c>
      <c r="J73" s="69">
        <f t="shared" si="17"/>
        <v>0</v>
      </c>
      <c r="K73" s="69" t="str">
        <f t="shared" si="14"/>
        <v>-</v>
      </c>
      <c r="M73" s="51">
        <v>0</v>
      </c>
      <c r="N73" s="69" t="str">
        <f t="shared" si="15"/>
        <v>-</v>
      </c>
      <c r="P73" s="56"/>
    </row>
    <row r="74" spans="2:16" x14ac:dyDescent="0.2">
      <c r="B74" s="55"/>
      <c r="F74" s="67" t="s">
        <v>130</v>
      </c>
      <c r="G74" s="51">
        <v>0.02</v>
      </c>
      <c r="H74" s="69">
        <f t="shared" si="16"/>
        <v>7.2202166064981952E-3</v>
      </c>
      <c r="I74" s="51">
        <v>0.04</v>
      </c>
      <c r="J74" s="69">
        <f t="shared" si="17"/>
        <v>2.3121387283236997E-2</v>
      </c>
      <c r="K74" s="69">
        <f t="shared" si="14"/>
        <v>-0.5</v>
      </c>
      <c r="M74" s="51">
        <v>0</v>
      </c>
      <c r="N74" s="69" t="str">
        <f t="shared" si="15"/>
        <v>-</v>
      </c>
      <c r="P74" s="56"/>
    </row>
    <row r="75" spans="2:16" x14ac:dyDescent="0.2">
      <c r="B75" s="55"/>
      <c r="F75" s="67" t="s">
        <v>135</v>
      </c>
      <c r="G75" s="51">
        <v>0.02</v>
      </c>
      <c r="H75" s="69">
        <f t="shared" si="16"/>
        <v>7.2202166064981952E-3</v>
      </c>
      <c r="I75" s="51">
        <v>0</v>
      </c>
      <c r="J75" s="69">
        <f t="shared" si="17"/>
        <v>0</v>
      </c>
      <c r="K75" s="69" t="str">
        <f t="shared" si="14"/>
        <v>-</v>
      </c>
      <c r="M75" s="51">
        <v>0</v>
      </c>
      <c r="N75" s="69" t="str">
        <f t="shared" si="15"/>
        <v>-</v>
      </c>
      <c r="P75" s="56"/>
    </row>
    <row r="76" spans="2:16" x14ac:dyDescent="0.2">
      <c r="B76" s="55"/>
      <c r="F76" s="67" t="s">
        <v>131</v>
      </c>
      <c r="G76" s="51">
        <v>0.02</v>
      </c>
      <c r="H76" s="69">
        <f t="shared" si="16"/>
        <v>7.2202166064981952E-3</v>
      </c>
      <c r="I76" s="51">
        <v>0</v>
      </c>
      <c r="J76" s="69">
        <f t="shared" si="17"/>
        <v>0</v>
      </c>
      <c r="K76" s="69" t="str">
        <f t="shared" si="14"/>
        <v>-</v>
      </c>
      <c r="M76" s="51">
        <v>0</v>
      </c>
      <c r="N76" s="69" t="str">
        <f t="shared" si="15"/>
        <v>-</v>
      </c>
      <c r="P76" s="56"/>
    </row>
    <row r="77" spans="2:16" x14ac:dyDescent="0.2">
      <c r="B77" s="55"/>
      <c r="F77" s="67" t="s">
        <v>132</v>
      </c>
      <c r="G77" s="51">
        <v>0.02</v>
      </c>
      <c r="H77" s="69">
        <f t="shared" si="16"/>
        <v>7.2202166064981952E-3</v>
      </c>
      <c r="I77" s="51">
        <v>0.01</v>
      </c>
      <c r="J77" s="69">
        <f t="shared" si="17"/>
        <v>5.7803468208092491E-3</v>
      </c>
      <c r="K77" s="69">
        <f t="shared" si="14"/>
        <v>1</v>
      </c>
      <c r="M77" s="51">
        <v>0</v>
      </c>
      <c r="N77" s="69" t="str">
        <f t="shared" si="15"/>
        <v>-</v>
      </c>
      <c r="P77" s="56"/>
    </row>
    <row r="78" spans="2:16" x14ac:dyDescent="0.2">
      <c r="B78" s="55"/>
      <c r="F78" s="67" t="s">
        <v>47</v>
      </c>
      <c r="G78" s="51">
        <f>+G15-SUM(G68:G77)</f>
        <v>0.16000000000000014</v>
      </c>
      <c r="H78" s="69">
        <f t="shared" si="16"/>
        <v>5.776173285198561E-2</v>
      </c>
      <c r="I78" s="51">
        <f>+I15-SUM(I68:I77)</f>
        <v>0.66999999999999993</v>
      </c>
      <c r="J78" s="69">
        <f t="shared" si="17"/>
        <v>0.38728323699421963</v>
      </c>
      <c r="K78" s="69">
        <f t="shared" si="14"/>
        <v>-0.76119402985074602</v>
      </c>
      <c r="M78" s="51">
        <f>+M15-SUM(M68:M77)</f>
        <v>2.0000000000000018E-2</v>
      </c>
      <c r="N78" s="69">
        <f t="shared" si="15"/>
        <v>7</v>
      </c>
      <c r="P78" s="56"/>
    </row>
    <row r="79" spans="2:16" x14ac:dyDescent="0.2">
      <c r="B79" s="55"/>
      <c r="F79" s="62" t="s">
        <v>40</v>
      </c>
      <c r="G79" s="64">
        <f>+SUM(G80:G90)</f>
        <v>64.330000000000013</v>
      </c>
      <c r="H79" s="64"/>
      <c r="I79" s="64">
        <f>+SUM(I80:I90)</f>
        <v>44.16</v>
      </c>
      <c r="J79" s="64"/>
      <c r="K79" s="70">
        <f t="shared" si="14"/>
        <v>0.45674818840579756</v>
      </c>
      <c r="M79" s="64">
        <f>+SUM(M80:M90)</f>
        <v>40.24</v>
      </c>
      <c r="N79" s="70">
        <f t="shared" si="15"/>
        <v>0.59865805168986097</v>
      </c>
      <c r="P79" s="56"/>
    </row>
    <row r="80" spans="2:16" x14ac:dyDescent="0.2">
      <c r="B80" s="55"/>
      <c r="F80" s="67" t="s">
        <v>136</v>
      </c>
      <c r="G80" s="51">
        <v>64.290000000000006</v>
      </c>
      <c r="H80" s="69">
        <f>+G80/G$79</f>
        <v>0.99937820612466954</v>
      </c>
      <c r="I80" s="51">
        <v>44.05</v>
      </c>
      <c r="J80" s="69">
        <f>+I80/I$79</f>
        <v>0.99750905797101452</v>
      </c>
      <c r="K80" s="69">
        <f t="shared" si="14"/>
        <v>0.45947786606129415</v>
      </c>
      <c r="M80" s="51">
        <v>40.15</v>
      </c>
      <c r="N80" s="69">
        <f t="shared" si="15"/>
        <v>0.60124533001245362</v>
      </c>
      <c r="P80" s="56"/>
    </row>
    <row r="81" spans="2:16" x14ac:dyDescent="0.2">
      <c r="B81" s="55"/>
      <c r="F81" s="67" t="s">
        <v>137</v>
      </c>
      <c r="G81" s="51">
        <v>0.04</v>
      </c>
      <c r="H81" s="69">
        <f t="shared" ref="H81:H90" si="18">+G81/G$79</f>
        <v>6.217938753303279E-4</v>
      </c>
      <c r="I81" s="51">
        <v>0</v>
      </c>
      <c r="J81" s="69">
        <f t="shared" ref="J81:J90" si="19">+I81/I$79</f>
        <v>0</v>
      </c>
      <c r="K81" s="69" t="str">
        <f t="shared" si="14"/>
        <v>-</v>
      </c>
      <c r="M81" s="51">
        <v>0</v>
      </c>
      <c r="N81" s="69" t="str">
        <f t="shared" si="15"/>
        <v>-</v>
      </c>
      <c r="P81" s="56"/>
    </row>
    <row r="82" spans="2:16" x14ac:dyDescent="0.2">
      <c r="B82" s="55"/>
      <c r="F82" s="67" t="s">
        <v>138</v>
      </c>
      <c r="G82" s="51">
        <v>0</v>
      </c>
      <c r="H82" s="69">
        <f t="shared" si="18"/>
        <v>0</v>
      </c>
      <c r="I82" s="51">
        <v>0.06</v>
      </c>
      <c r="J82" s="69">
        <f t="shared" si="19"/>
        <v>1.358695652173913E-3</v>
      </c>
      <c r="K82" s="69">
        <f t="shared" si="14"/>
        <v>-1</v>
      </c>
      <c r="M82" s="51">
        <v>0.04</v>
      </c>
      <c r="N82" s="69">
        <f t="shared" si="15"/>
        <v>-1</v>
      </c>
      <c r="P82" s="56"/>
    </row>
    <row r="83" spans="2:16" x14ac:dyDescent="0.2">
      <c r="B83" s="55"/>
      <c r="F83" s="67" t="s">
        <v>139</v>
      </c>
      <c r="G83" s="51">
        <v>0</v>
      </c>
      <c r="H83" s="69">
        <f t="shared" si="18"/>
        <v>0</v>
      </c>
      <c r="I83" s="51">
        <v>0.04</v>
      </c>
      <c r="J83" s="69">
        <f t="shared" si="19"/>
        <v>9.0579710144927548E-4</v>
      </c>
      <c r="K83" s="69">
        <f t="shared" si="14"/>
        <v>-1</v>
      </c>
      <c r="M83" s="51">
        <v>0</v>
      </c>
      <c r="N83" s="69" t="str">
        <f t="shared" si="15"/>
        <v>-</v>
      </c>
      <c r="P83" s="56"/>
    </row>
    <row r="84" spans="2:16" x14ac:dyDescent="0.2">
      <c r="B84" s="55"/>
      <c r="F84" s="67" t="s">
        <v>140</v>
      </c>
      <c r="G84" s="51">
        <v>0</v>
      </c>
      <c r="H84" s="69">
        <f t="shared" si="18"/>
        <v>0</v>
      </c>
      <c r="I84" s="51">
        <v>0</v>
      </c>
      <c r="J84" s="69">
        <f t="shared" si="19"/>
        <v>0</v>
      </c>
      <c r="K84" s="69" t="str">
        <f t="shared" si="14"/>
        <v>-</v>
      </c>
      <c r="M84" s="51">
        <v>0.04</v>
      </c>
      <c r="N84" s="69">
        <f t="shared" si="15"/>
        <v>-1</v>
      </c>
      <c r="P84" s="56"/>
    </row>
    <row r="85" spans="2:16" x14ac:dyDescent="0.2">
      <c r="B85" s="55"/>
      <c r="F85" s="67"/>
      <c r="G85" s="51"/>
      <c r="H85" s="69">
        <f t="shared" si="18"/>
        <v>0</v>
      </c>
      <c r="I85" s="51"/>
      <c r="J85" s="69">
        <f t="shared" si="19"/>
        <v>0</v>
      </c>
      <c r="K85" s="69" t="str">
        <f t="shared" si="14"/>
        <v>-</v>
      </c>
      <c r="M85" s="51"/>
      <c r="N85" s="69" t="str">
        <f t="shared" si="15"/>
        <v>-</v>
      </c>
      <c r="P85" s="56"/>
    </row>
    <row r="86" spans="2:16" x14ac:dyDescent="0.2">
      <c r="B86" s="55"/>
      <c r="F86" s="67"/>
      <c r="G86" s="51"/>
      <c r="H86" s="69">
        <f t="shared" si="18"/>
        <v>0</v>
      </c>
      <c r="I86" s="51"/>
      <c r="J86" s="69">
        <f t="shared" si="19"/>
        <v>0</v>
      </c>
      <c r="K86" s="69" t="str">
        <f t="shared" si="14"/>
        <v>-</v>
      </c>
      <c r="M86" s="51"/>
      <c r="N86" s="69" t="str">
        <f t="shared" si="15"/>
        <v>-</v>
      </c>
      <c r="P86" s="56"/>
    </row>
    <row r="87" spans="2:16" x14ac:dyDescent="0.2">
      <c r="B87" s="55"/>
      <c r="F87" s="67"/>
      <c r="G87" s="51"/>
      <c r="H87" s="69">
        <f t="shared" si="18"/>
        <v>0</v>
      </c>
      <c r="I87" s="51"/>
      <c r="J87" s="69">
        <f t="shared" si="19"/>
        <v>0</v>
      </c>
      <c r="K87" s="69" t="str">
        <f t="shared" si="14"/>
        <v>-</v>
      </c>
      <c r="M87" s="51"/>
      <c r="N87" s="69" t="str">
        <f t="shared" si="15"/>
        <v>-</v>
      </c>
      <c r="P87" s="56"/>
    </row>
    <row r="88" spans="2:16" x14ac:dyDescent="0.2">
      <c r="B88" s="55"/>
      <c r="F88" s="67"/>
      <c r="G88" s="51"/>
      <c r="H88" s="69">
        <f t="shared" si="18"/>
        <v>0</v>
      </c>
      <c r="I88" s="51"/>
      <c r="J88" s="69">
        <f t="shared" si="19"/>
        <v>0</v>
      </c>
      <c r="K88" s="69" t="str">
        <f t="shared" si="14"/>
        <v>-</v>
      </c>
      <c r="M88" s="51"/>
      <c r="N88" s="69" t="str">
        <f t="shared" si="15"/>
        <v>-</v>
      </c>
      <c r="P88" s="56"/>
    </row>
    <row r="89" spans="2:16" x14ac:dyDescent="0.2">
      <c r="B89" s="55"/>
      <c r="F89" s="67"/>
      <c r="G89" s="51"/>
      <c r="H89" s="69">
        <f t="shared" si="18"/>
        <v>0</v>
      </c>
      <c r="I89" s="51"/>
      <c r="J89" s="69">
        <f t="shared" si="19"/>
        <v>0</v>
      </c>
      <c r="K89" s="69" t="str">
        <f t="shared" si="14"/>
        <v>-</v>
      </c>
      <c r="M89" s="51"/>
      <c r="N89" s="69" t="str">
        <f t="shared" si="15"/>
        <v>-</v>
      </c>
      <c r="P89" s="56"/>
    </row>
    <row r="90" spans="2:16" x14ac:dyDescent="0.2">
      <c r="B90" s="55"/>
      <c r="F90" s="67" t="s">
        <v>47</v>
      </c>
      <c r="G90" s="51">
        <f>+G27-SUM(G80:G89)</f>
        <v>0</v>
      </c>
      <c r="H90" s="69">
        <f t="shared" si="18"/>
        <v>0</v>
      </c>
      <c r="I90" s="51">
        <f>+I27-SUM(I80:I89)</f>
        <v>9.9999999999980105E-3</v>
      </c>
      <c r="J90" s="69">
        <f t="shared" si="19"/>
        <v>2.2644927536227379E-4</v>
      </c>
      <c r="K90" s="69">
        <f t="shared" si="14"/>
        <v>-1</v>
      </c>
      <c r="M90" s="51">
        <f>+M27-SUM(M80:M89)</f>
        <v>1.0000000000005116E-2</v>
      </c>
      <c r="N90" s="69">
        <f t="shared" si="15"/>
        <v>-1</v>
      </c>
      <c r="P90" s="56"/>
    </row>
    <row r="91" spans="2:16" x14ac:dyDescent="0.2">
      <c r="B91" s="55"/>
      <c r="F91" s="62" t="s">
        <v>2</v>
      </c>
      <c r="G91" s="64">
        <f>+G79+G67</f>
        <v>67.100000000000009</v>
      </c>
      <c r="H91" s="64"/>
      <c r="I91" s="64">
        <f>+I79+I67</f>
        <v>45.889999999999993</v>
      </c>
      <c r="J91" s="64"/>
      <c r="K91" s="70">
        <f t="shared" si="14"/>
        <v>0.46219219873610839</v>
      </c>
      <c r="M91" s="64">
        <f>+M79+M67</f>
        <v>40.92</v>
      </c>
      <c r="N91" s="70">
        <f t="shared" si="15"/>
        <v>0.63978494623655924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44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45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showGridLines="0" workbookViewId="0">
      <selection activeCell="C7" sqref="C7"/>
    </sheetView>
  </sheetViews>
  <sheetFormatPr defaultColWidth="8.85546875" defaultRowHeight="11.25" x14ac:dyDescent="0.2"/>
  <cols>
    <col min="1" max="1" width="158" style="27" customWidth="1"/>
    <col min="2" max="3" width="15" style="27" bestFit="1" customWidth="1"/>
    <col min="4" max="4" width="11.28515625" style="27" bestFit="1" customWidth="1"/>
    <col min="5" max="16384" width="8.85546875" style="27"/>
  </cols>
  <sheetData>
    <row r="1" spans="1:4" x14ac:dyDescent="0.2">
      <c r="A1" s="93" t="s">
        <v>36</v>
      </c>
      <c r="B1" s="93"/>
      <c r="C1" s="93"/>
      <c r="D1" s="93"/>
    </row>
    <row r="3" spans="1:4" x14ac:dyDescent="0.2">
      <c r="A3" s="94" t="s">
        <v>34</v>
      </c>
      <c r="B3" s="94"/>
      <c r="C3" s="94"/>
      <c r="D3" s="94"/>
    </row>
    <row r="4" spans="1:4" x14ac:dyDescent="0.2">
      <c r="A4" s="94" t="s">
        <v>35</v>
      </c>
      <c r="B4" s="94"/>
      <c r="C4" s="94"/>
      <c r="D4" s="94"/>
    </row>
    <row r="5" spans="1:4" x14ac:dyDescent="0.2">
      <c r="A5" s="41" t="s">
        <v>31</v>
      </c>
      <c r="B5" s="39"/>
      <c r="C5" s="39"/>
      <c r="D5" s="40"/>
    </row>
    <row r="6" spans="1:4" x14ac:dyDescent="0.2">
      <c r="A6" s="41" t="s">
        <v>30</v>
      </c>
      <c r="B6" s="39"/>
      <c r="C6" s="39"/>
      <c r="D6" s="40"/>
    </row>
    <row r="7" spans="1:4" x14ac:dyDescent="0.2">
      <c r="A7" s="41" t="s">
        <v>29</v>
      </c>
      <c r="B7" s="39"/>
      <c r="C7" s="39"/>
      <c r="D7" s="40"/>
    </row>
    <row r="8" spans="1:4" x14ac:dyDescent="0.2">
      <c r="A8" s="41"/>
      <c r="B8" s="39"/>
      <c r="C8" s="39"/>
      <c r="D8" s="40"/>
    </row>
    <row r="9" spans="1:4" x14ac:dyDescent="0.2">
      <c r="A9" s="41"/>
      <c r="B9" s="39"/>
      <c r="C9" s="39"/>
      <c r="D9" s="40"/>
    </row>
    <row r="10" spans="1:4" x14ac:dyDescent="0.2">
      <c r="A10" s="42" t="s">
        <v>33</v>
      </c>
      <c r="B10" s="39"/>
      <c r="C10" s="39"/>
      <c r="D10" s="40"/>
    </row>
    <row r="11" spans="1:4" x14ac:dyDescent="0.2">
      <c r="A11" s="43" t="s">
        <v>27</v>
      </c>
      <c r="B11" s="44">
        <v>69091780</v>
      </c>
      <c r="C11" s="45">
        <v>0</v>
      </c>
      <c r="D11" s="45" t="s">
        <v>32</v>
      </c>
    </row>
    <row r="12" spans="1:4" x14ac:dyDescent="0.2">
      <c r="A12" s="46" t="s">
        <v>4</v>
      </c>
      <c r="B12" s="47" t="s">
        <v>3</v>
      </c>
      <c r="C12" s="48" t="s">
        <v>24</v>
      </c>
      <c r="D12" s="46" t="s">
        <v>25</v>
      </c>
    </row>
    <row r="13" spans="1:4" ht="22.5" x14ac:dyDescent="0.2">
      <c r="A13" s="43" t="s">
        <v>15</v>
      </c>
      <c r="B13" s="44">
        <v>39813547</v>
      </c>
      <c r="C13" s="45">
        <v>0</v>
      </c>
      <c r="D13" s="45" t="s">
        <v>10</v>
      </c>
    </row>
    <row r="14" spans="1:4" x14ac:dyDescent="0.2">
      <c r="A14" s="43" t="s">
        <v>13</v>
      </c>
      <c r="B14" s="49">
        <v>29278233</v>
      </c>
      <c r="C14" s="50">
        <v>0</v>
      </c>
      <c r="D14" s="50" t="s">
        <v>10</v>
      </c>
    </row>
    <row r="17" spans="1:4" x14ac:dyDescent="0.2">
      <c r="A17" s="42" t="s">
        <v>28</v>
      </c>
      <c r="B17" s="39"/>
      <c r="C17" s="39"/>
      <c r="D17" s="40"/>
    </row>
    <row r="18" spans="1:4" ht="12" thickBot="1" x14ac:dyDescent="0.25">
      <c r="A18" s="31" t="s">
        <v>27</v>
      </c>
      <c r="B18" s="33">
        <v>15125613</v>
      </c>
      <c r="C18" s="33">
        <v>5768788</v>
      </c>
      <c r="D18" s="32" t="s">
        <v>26</v>
      </c>
    </row>
    <row r="19" spans="1:4" ht="12" thickBot="1" x14ac:dyDescent="0.25">
      <c r="A19" s="37" t="s">
        <v>4</v>
      </c>
      <c r="B19" s="38" t="s">
        <v>3</v>
      </c>
      <c r="C19" s="34" t="s">
        <v>24</v>
      </c>
      <c r="D19" s="37" t="s">
        <v>25</v>
      </c>
    </row>
    <row r="20" spans="1:4" ht="12" thickBot="1" x14ac:dyDescent="0.25">
      <c r="A20" s="28" t="s">
        <v>23</v>
      </c>
      <c r="B20" s="29">
        <v>3945422</v>
      </c>
      <c r="C20" s="29">
        <v>483787</v>
      </c>
      <c r="D20" s="30" t="s">
        <v>22</v>
      </c>
    </row>
    <row r="21" spans="1:4" ht="12" thickBot="1" x14ac:dyDescent="0.25">
      <c r="A21" s="28" t="s">
        <v>21</v>
      </c>
      <c r="B21" s="35">
        <v>0</v>
      </c>
      <c r="C21" s="35">
        <v>0</v>
      </c>
      <c r="D21" s="35" t="s">
        <v>10</v>
      </c>
    </row>
    <row r="22" spans="1:4" ht="12" thickBot="1" x14ac:dyDescent="0.25">
      <c r="A22" s="28" t="s">
        <v>20</v>
      </c>
      <c r="B22" s="36">
        <v>883281</v>
      </c>
      <c r="C22" s="36">
        <v>882297</v>
      </c>
      <c r="D22" s="35" t="s">
        <v>19</v>
      </c>
    </row>
    <row r="23" spans="1:4" ht="12" thickBot="1" x14ac:dyDescent="0.25">
      <c r="A23" s="28" t="s">
        <v>18</v>
      </c>
      <c r="B23" s="35">
        <v>0</v>
      </c>
      <c r="C23" s="35">
        <v>0</v>
      </c>
      <c r="D23" s="35" t="s">
        <v>10</v>
      </c>
    </row>
    <row r="24" spans="1:4" ht="23.25" thickBot="1" x14ac:dyDescent="0.25">
      <c r="A24" s="28" t="s">
        <v>17</v>
      </c>
      <c r="B24" s="35">
        <v>0</v>
      </c>
      <c r="C24" s="35"/>
      <c r="D24" s="35" t="s">
        <v>10</v>
      </c>
    </row>
    <row r="25" spans="1:4" ht="12" thickBot="1" x14ac:dyDescent="0.25">
      <c r="A25" s="28" t="s">
        <v>16</v>
      </c>
      <c r="B25" s="36">
        <v>8523</v>
      </c>
      <c r="C25" s="35"/>
      <c r="D25" s="35"/>
    </row>
    <row r="26" spans="1:4" ht="23.25" thickBot="1" x14ac:dyDescent="0.25">
      <c r="A26" s="28" t="s">
        <v>15</v>
      </c>
      <c r="B26" s="36">
        <v>1513510</v>
      </c>
      <c r="C26" s="36">
        <v>1361910</v>
      </c>
      <c r="D26" s="35" t="s">
        <v>14</v>
      </c>
    </row>
    <row r="27" spans="1:4" ht="12" thickBot="1" x14ac:dyDescent="0.25">
      <c r="A27" s="28" t="s">
        <v>13</v>
      </c>
      <c r="B27" s="36">
        <v>1532948</v>
      </c>
      <c r="C27" s="36">
        <v>1505718</v>
      </c>
      <c r="D27" s="35" t="s">
        <v>12</v>
      </c>
    </row>
    <row r="28" spans="1:4" ht="12" thickBot="1" x14ac:dyDescent="0.25">
      <c r="A28" s="28" t="s">
        <v>11</v>
      </c>
      <c r="B28" s="36">
        <v>5399650</v>
      </c>
      <c r="C28" s="35">
        <v>0</v>
      </c>
      <c r="D28" s="35" t="s">
        <v>10</v>
      </c>
    </row>
    <row r="29" spans="1:4" ht="12" thickBot="1" x14ac:dyDescent="0.25">
      <c r="A29" s="28" t="s">
        <v>9</v>
      </c>
      <c r="B29" s="36">
        <v>1410519</v>
      </c>
      <c r="C29" s="36">
        <v>1306085</v>
      </c>
      <c r="D29" s="35" t="s">
        <v>8</v>
      </c>
    </row>
    <row r="30" spans="1:4" ht="23.25" thickBot="1" x14ac:dyDescent="0.25">
      <c r="A30" s="28" t="s">
        <v>7</v>
      </c>
      <c r="B30" s="36">
        <v>215880</v>
      </c>
      <c r="C30" s="36">
        <v>114495</v>
      </c>
      <c r="D30" s="35" t="s">
        <v>5</v>
      </c>
    </row>
    <row r="31" spans="1:4" ht="23.25" thickBot="1" x14ac:dyDescent="0.25">
      <c r="A31" s="28" t="s">
        <v>6</v>
      </c>
      <c r="B31" s="36">
        <v>215880</v>
      </c>
      <c r="C31" s="36">
        <v>114495</v>
      </c>
      <c r="D31" s="35" t="s">
        <v>5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6"/>
  <sheetViews>
    <sheetView zoomScale="85" zoomScaleNormal="85" workbookViewId="0">
      <selection activeCell="G33" sqref="G33:G34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2" t="s">
        <v>120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37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1" t="s">
        <v>116</v>
      </c>
      <c r="G11" s="91"/>
      <c r="H11" s="91"/>
      <c r="I11" s="91"/>
      <c r="J11" s="91"/>
      <c r="K11" s="91"/>
      <c r="L11" s="65"/>
      <c r="M11" s="65"/>
      <c r="N11" s="65"/>
      <c r="O11" s="65"/>
      <c r="P11" s="56"/>
    </row>
    <row r="12" spans="2:16" x14ac:dyDescent="0.2">
      <c r="B12" s="55"/>
      <c r="F12" s="90" t="s">
        <v>108</v>
      </c>
      <c r="G12" s="90"/>
      <c r="H12" s="90"/>
      <c r="I12" s="90"/>
      <c r="J12" s="90"/>
      <c r="K12" s="90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38</v>
      </c>
      <c r="G14" s="63" t="s">
        <v>111</v>
      </c>
      <c r="H14" s="63" t="s">
        <v>41</v>
      </c>
      <c r="I14" s="63" t="s">
        <v>42</v>
      </c>
      <c r="J14" s="63" t="s">
        <v>41</v>
      </c>
      <c r="K14" s="63" t="s">
        <v>112</v>
      </c>
      <c r="L14" s="65"/>
      <c r="M14" s="63" t="s">
        <v>43</v>
      </c>
      <c r="N14" s="63" t="s">
        <v>110</v>
      </c>
      <c r="O14" s="65"/>
      <c r="P14" s="56"/>
    </row>
    <row r="15" spans="2:16" x14ac:dyDescent="0.2">
      <c r="B15" s="55"/>
      <c r="F15" s="62" t="s">
        <v>39</v>
      </c>
      <c r="G15" s="71">
        <v>10.5</v>
      </c>
      <c r="H15" s="70">
        <f>1-H27</f>
        <v>3.9559942732273368E-2</v>
      </c>
      <c r="I15" s="64">
        <v>11.87</v>
      </c>
      <c r="J15" s="64"/>
      <c r="K15" s="70">
        <f>+IFERROR(G15/I15-1, "-")</f>
        <v>-0.11541701769165957</v>
      </c>
      <c r="L15" s="65"/>
      <c r="M15" s="64">
        <v>8.7100000000000009</v>
      </c>
      <c r="N15" s="70">
        <f t="shared" ref="N15:N26" si="0">+IFERROR(G15/M15-1, "-")</f>
        <v>0.20551090700344421</v>
      </c>
      <c r="O15" s="65"/>
      <c r="P15" s="56"/>
    </row>
    <row r="16" spans="2:16" x14ac:dyDescent="0.2">
      <c r="B16" s="55"/>
      <c r="F16" s="67" t="s">
        <v>60</v>
      </c>
      <c r="G16" s="72">
        <v>5.9</v>
      </c>
      <c r="H16" s="69">
        <f>+G16/G$15</f>
        <v>0.56190476190476191</v>
      </c>
      <c r="I16" s="51">
        <v>4.9800000000000004</v>
      </c>
      <c r="J16" s="69">
        <f>+I16/I$15</f>
        <v>0.41954507160909865</v>
      </c>
      <c r="K16" s="69">
        <f t="shared" ref="K16:K25" si="1">+IFERROR(G16/I16-1, "-")</f>
        <v>0.18473895582329325</v>
      </c>
      <c r="L16" s="65"/>
      <c r="M16" s="51">
        <v>3.62</v>
      </c>
      <c r="N16" s="69">
        <f t="shared" si="0"/>
        <v>0.62983425414364635</v>
      </c>
      <c r="O16" s="65"/>
      <c r="P16" s="56"/>
    </row>
    <row r="17" spans="2:16" x14ac:dyDescent="0.2">
      <c r="B17" s="55"/>
      <c r="F17" s="67" t="s">
        <v>55</v>
      </c>
      <c r="G17" s="72">
        <v>2.16</v>
      </c>
      <c r="H17" s="69">
        <f t="shared" ref="H17:H26" si="2">+G17/G$15</f>
        <v>0.20571428571428574</v>
      </c>
      <c r="I17" s="51">
        <v>2.4300000000000002</v>
      </c>
      <c r="J17" s="69">
        <f t="shared" ref="J17:J25" si="3">+I17/I$15</f>
        <v>0.20471777590564452</v>
      </c>
      <c r="K17" s="69">
        <f t="shared" si="1"/>
        <v>-0.11111111111111116</v>
      </c>
      <c r="L17" s="65"/>
      <c r="M17" s="51">
        <v>2.93</v>
      </c>
      <c r="N17" s="69">
        <f t="shared" si="0"/>
        <v>-0.26279863481228671</v>
      </c>
      <c r="O17" s="65"/>
      <c r="P17" s="56"/>
    </row>
    <row r="18" spans="2:16" x14ac:dyDescent="0.2">
      <c r="B18" s="55"/>
      <c r="F18" s="67" t="s">
        <v>51</v>
      </c>
      <c r="G18" s="72">
        <v>2.12</v>
      </c>
      <c r="H18" s="69">
        <f t="shared" si="2"/>
        <v>0.20190476190476192</v>
      </c>
      <c r="I18" s="51">
        <v>2.61</v>
      </c>
      <c r="J18" s="69">
        <f t="shared" si="3"/>
        <v>0.21988205560235891</v>
      </c>
      <c r="K18" s="69">
        <f t="shared" si="1"/>
        <v>-0.18773946360153249</v>
      </c>
      <c r="L18" s="65"/>
      <c r="M18" s="51">
        <v>2.0699999999999998</v>
      </c>
      <c r="N18" s="69">
        <f t="shared" si="0"/>
        <v>2.4154589371980784E-2</v>
      </c>
      <c r="O18" s="65"/>
      <c r="P18" s="56"/>
    </row>
    <row r="19" spans="2:16" x14ac:dyDescent="0.2">
      <c r="B19" s="55"/>
      <c r="F19" s="67" t="s">
        <v>54</v>
      </c>
      <c r="G19" s="72">
        <v>0.16</v>
      </c>
      <c r="H19" s="69">
        <f t="shared" si="2"/>
        <v>1.5238095238095238E-2</v>
      </c>
      <c r="I19" s="51">
        <v>1.81</v>
      </c>
      <c r="J19" s="69">
        <f t="shared" si="3"/>
        <v>0.15248525695029488</v>
      </c>
      <c r="K19" s="69">
        <f t="shared" si="1"/>
        <v>-0.91160220994475138</v>
      </c>
      <c r="L19" s="65"/>
      <c r="M19" s="51">
        <v>0.02</v>
      </c>
      <c r="N19" s="69">
        <f t="shared" si="0"/>
        <v>7</v>
      </c>
      <c r="O19" s="65"/>
      <c r="P19" s="56"/>
    </row>
    <row r="20" spans="2:16" x14ac:dyDescent="0.2">
      <c r="B20" s="55"/>
      <c r="F20" s="67" t="s">
        <v>53</v>
      </c>
      <c r="G20" s="51">
        <v>0.1</v>
      </c>
      <c r="H20" s="69">
        <f t="shared" si="2"/>
        <v>9.5238095238095247E-3</v>
      </c>
      <c r="I20" s="51">
        <v>0</v>
      </c>
      <c r="J20" s="69">
        <f t="shared" si="3"/>
        <v>0</v>
      </c>
      <c r="K20" s="69" t="str">
        <f t="shared" si="1"/>
        <v>-</v>
      </c>
      <c r="M20" s="51">
        <v>0.03</v>
      </c>
      <c r="N20" s="69">
        <f t="shared" si="0"/>
        <v>2.3333333333333335</v>
      </c>
      <c r="P20" s="56"/>
    </row>
    <row r="21" spans="2:16" x14ac:dyDescent="0.2">
      <c r="B21" s="55"/>
      <c r="F21" s="67" t="s">
        <v>50</v>
      </c>
      <c r="G21" s="51">
        <v>0.02</v>
      </c>
      <c r="H21" s="69">
        <f t="shared" si="2"/>
        <v>1.9047619047619048E-3</v>
      </c>
      <c r="I21" s="51">
        <v>0.03</v>
      </c>
      <c r="J21" s="69">
        <f t="shared" si="3"/>
        <v>2.527379949452401E-3</v>
      </c>
      <c r="K21" s="69">
        <f t="shared" si="1"/>
        <v>-0.33333333333333326</v>
      </c>
      <c r="M21" s="51">
        <v>0</v>
      </c>
      <c r="N21" s="69" t="str">
        <f t="shared" si="0"/>
        <v>-</v>
      </c>
      <c r="P21" s="56"/>
    </row>
    <row r="22" spans="2:16" x14ac:dyDescent="0.2">
      <c r="B22" s="55"/>
      <c r="F22" s="67"/>
      <c r="G22" s="51"/>
      <c r="H22" s="69">
        <f t="shared" si="2"/>
        <v>0</v>
      </c>
      <c r="I22" s="51"/>
      <c r="J22" s="69">
        <f t="shared" si="3"/>
        <v>0</v>
      </c>
      <c r="K22" s="69" t="str">
        <f t="shared" si="1"/>
        <v>-</v>
      </c>
      <c r="M22" s="51"/>
      <c r="N22" s="69" t="str">
        <f t="shared" si="0"/>
        <v>-</v>
      </c>
      <c r="P22" s="56"/>
    </row>
    <row r="23" spans="2:16" x14ac:dyDescent="0.2">
      <c r="B23" s="55"/>
      <c r="F23" s="67"/>
      <c r="G23" s="51"/>
      <c r="H23" s="69">
        <f t="shared" si="2"/>
        <v>0</v>
      </c>
      <c r="I23" s="51"/>
      <c r="J23" s="69">
        <f t="shared" si="3"/>
        <v>0</v>
      </c>
      <c r="K23" s="69" t="str">
        <f t="shared" si="1"/>
        <v>-</v>
      </c>
      <c r="M23" s="51"/>
      <c r="N23" s="69" t="str">
        <f t="shared" si="0"/>
        <v>-</v>
      </c>
      <c r="P23" s="56"/>
    </row>
    <row r="24" spans="2:16" x14ac:dyDescent="0.2">
      <c r="B24" s="55"/>
      <c r="F24" s="67"/>
      <c r="G24" s="51"/>
      <c r="H24" s="69">
        <f t="shared" si="2"/>
        <v>0</v>
      </c>
      <c r="I24" s="51"/>
      <c r="J24" s="69">
        <f t="shared" si="3"/>
        <v>0</v>
      </c>
      <c r="K24" s="69" t="str">
        <f t="shared" si="1"/>
        <v>-</v>
      </c>
      <c r="M24" s="51"/>
      <c r="N24" s="69" t="str">
        <f t="shared" si="0"/>
        <v>-</v>
      </c>
      <c r="P24" s="56"/>
    </row>
    <row r="25" spans="2:16" x14ac:dyDescent="0.2">
      <c r="B25" s="55"/>
      <c r="F25" s="67"/>
      <c r="G25" s="51"/>
      <c r="H25" s="69">
        <f t="shared" si="2"/>
        <v>0</v>
      </c>
      <c r="I25" s="51"/>
      <c r="J25" s="69">
        <f t="shared" si="3"/>
        <v>0</v>
      </c>
      <c r="K25" s="69" t="str">
        <f t="shared" si="1"/>
        <v>-</v>
      </c>
      <c r="M25" s="51"/>
      <c r="N25" s="69" t="str">
        <f t="shared" si="0"/>
        <v>-</v>
      </c>
      <c r="P25" s="56"/>
    </row>
    <row r="26" spans="2:16" x14ac:dyDescent="0.2">
      <c r="B26" s="55"/>
      <c r="F26" s="67" t="s">
        <v>47</v>
      </c>
      <c r="G26" s="51">
        <f>G15-SUM(G16:G25)</f>
        <v>4.0000000000000924E-2</v>
      </c>
      <c r="H26" s="69">
        <f t="shared" si="2"/>
        <v>3.8095238095238976E-3</v>
      </c>
      <c r="I26" s="51">
        <f>I15-SUM(I16:I25)</f>
        <v>9.9999999999997868E-3</v>
      </c>
      <c r="J26" s="69">
        <f t="shared" ref="J26" si="4">+I26/I$15</f>
        <v>8.424599831507824E-4</v>
      </c>
      <c r="K26" s="69">
        <f t="shared" ref="K26" si="5">+IFERROR(G26/I26-1, "-")</f>
        <v>3.0000000000001776</v>
      </c>
      <c r="M26" s="51">
        <f>M15-SUM(M16:M25)</f>
        <v>4.0000000000000924E-2</v>
      </c>
      <c r="N26" s="51">
        <f t="shared" si="0"/>
        <v>0</v>
      </c>
      <c r="P26" s="56"/>
    </row>
    <row r="27" spans="2:16" x14ac:dyDescent="0.2">
      <c r="B27" s="55"/>
      <c r="F27" s="62" t="s">
        <v>40</v>
      </c>
      <c r="G27" s="64">
        <f>+SUM(G28:G31)</f>
        <v>254.92000000000002</v>
      </c>
      <c r="H27" s="70">
        <f>+G27/G32</f>
        <v>0.96044005726772663</v>
      </c>
      <c r="I27" s="64">
        <f>+SUM(I28:I31)</f>
        <v>43.09</v>
      </c>
      <c r="J27" s="64"/>
      <c r="K27" s="70">
        <f t="shared" ref="K27:K32" si="6">+IFERROR(G27/I27-1, "-")</f>
        <v>4.9159897888141098</v>
      </c>
      <c r="M27" s="64">
        <f>+SUM(M28:M31)</f>
        <v>28.41</v>
      </c>
      <c r="N27" s="70">
        <f>+IFERROR(G27/M27-1, "-")</f>
        <v>7.9728968673002463</v>
      </c>
      <c r="P27" s="56"/>
    </row>
    <row r="28" spans="2:16" x14ac:dyDescent="0.2">
      <c r="B28" s="55"/>
      <c r="F28" s="67" t="s">
        <v>71</v>
      </c>
      <c r="G28" s="51">
        <v>253.06</v>
      </c>
      <c r="H28" s="69">
        <f>+G28/G$27</f>
        <v>0.99270359328416757</v>
      </c>
      <c r="I28" s="51">
        <v>42.6</v>
      </c>
      <c r="J28" s="69">
        <f t="shared" ref="J28:J31" si="7">+I28/I$27</f>
        <v>0.98862845207704797</v>
      </c>
      <c r="K28" s="69">
        <f t="shared" si="6"/>
        <v>4.9403755868544597</v>
      </c>
      <c r="M28" s="51">
        <v>28.22</v>
      </c>
      <c r="N28" s="69">
        <f t="shared" ref="N28:N32" si="8">+IFERROR(G28/M28-1, "-")</f>
        <v>7.9673990077958905</v>
      </c>
      <c r="P28" s="56"/>
    </row>
    <row r="29" spans="2:16" x14ac:dyDescent="0.2">
      <c r="B29" s="55"/>
      <c r="F29" s="67" t="s">
        <v>70</v>
      </c>
      <c r="G29" s="51">
        <v>1.86</v>
      </c>
      <c r="H29" s="69">
        <f t="shared" ref="H29:H31" si="9">+G29/G$27</f>
        <v>7.2964067158324177E-3</v>
      </c>
      <c r="I29" s="51">
        <v>0.49</v>
      </c>
      <c r="J29" s="69">
        <f t="shared" si="7"/>
        <v>1.1371547922951961E-2</v>
      </c>
      <c r="K29" s="69">
        <f t="shared" si="6"/>
        <v>2.795918367346939</v>
      </c>
      <c r="M29" s="51">
        <v>0.19</v>
      </c>
      <c r="N29" s="69">
        <f t="shared" si="8"/>
        <v>8.7894736842105274</v>
      </c>
      <c r="P29" s="56"/>
    </row>
    <row r="30" spans="2:16" x14ac:dyDescent="0.2">
      <c r="B30" s="55"/>
      <c r="F30" s="68"/>
      <c r="G30" s="51"/>
      <c r="H30" s="69">
        <f t="shared" si="9"/>
        <v>0</v>
      </c>
      <c r="I30" s="51"/>
      <c r="J30" s="69">
        <f t="shared" si="7"/>
        <v>0</v>
      </c>
      <c r="K30" s="69" t="str">
        <f t="shared" si="6"/>
        <v>-</v>
      </c>
      <c r="M30" s="51"/>
      <c r="N30" s="69" t="str">
        <f t="shared" si="8"/>
        <v>-</v>
      </c>
      <c r="P30" s="56"/>
    </row>
    <row r="31" spans="2:16" x14ac:dyDescent="0.2">
      <c r="B31" s="55"/>
      <c r="F31" s="68"/>
      <c r="G31" s="51"/>
      <c r="H31" s="69">
        <f t="shared" si="9"/>
        <v>0</v>
      </c>
      <c r="I31" s="51"/>
      <c r="J31" s="69">
        <f t="shared" si="7"/>
        <v>0</v>
      </c>
      <c r="K31" s="69" t="str">
        <f t="shared" si="6"/>
        <v>-</v>
      </c>
      <c r="M31" s="51"/>
      <c r="N31" s="69" t="str">
        <f t="shared" si="8"/>
        <v>-</v>
      </c>
      <c r="P31" s="56"/>
    </row>
    <row r="32" spans="2:16" x14ac:dyDescent="0.2">
      <c r="B32" s="55"/>
      <c r="F32" s="62" t="s">
        <v>2</v>
      </c>
      <c r="G32" s="64">
        <f>+G27+G15</f>
        <v>265.42</v>
      </c>
      <c r="H32" s="64"/>
      <c r="I32" s="64">
        <f>+I27+I15</f>
        <v>54.96</v>
      </c>
      <c r="J32" s="64"/>
      <c r="K32" s="70">
        <f t="shared" si="6"/>
        <v>3.8293304221251825</v>
      </c>
      <c r="M32" s="64">
        <f>+M27+M15</f>
        <v>37.120000000000005</v>
      </c>
      <c r="N32" s="70">
        <f t="shared" si="8"/>
        <v>6.1503232758620685</v>
      </c>
      <c r="P32" s="56"/>
    </row>
    <row r="33" spans="2:16" x14ac:dyDescent="0.2">
      <c r="B33" s="55"/>
      <c r="F33" s="65"/>
      <c r="G33" s="77">
        <f>+G32/G34</f>
        <v>0.39684224690878106</v>
      </c>
      <c r="H33" s="65"/>
      <c r="I33" s="65"/>
      <c r="J33" s="65"/>
      <c r="K33" s="65"/>
      <c r="P33" s="56"/>
    </row>
    <row r="34" spans="2:16" x14ac:dyDescent="0.2">
      <c r="B34" s="55"/>
      <c r="F34" s="65" t="s">
        <v>44</v>
      </c>
      <c r="G34" s="78">
        <f>+'Macro Región Oriente'!D32</f>
        <v>668.82999999999993</v>
      </c>
      <c r="H34" s="65"/>
      <c r="I34" s="65"/>
      <c r="J34" s="65"/>
      <c r="K34" s="65"/>
      <c r="P34" s="56"/>
    </row>
    <row r="35" spans="2:16" x14ac:dyDescent="0.2">
      <c r="B35" s="55"/>
      <c r="F35" s="65" t="s">
        <v>45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48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1" t="s">
        <v>113</v>
      </c>
      <c r="G40" s="91"/>
      <c r="H40" s="91"/>
      <c r="I40" s="91"/>
      <c r="J40" s="91"/>
      <c r="K40" s="91"/>
      <c r="P40" s="56"/>
    </row>
    <row r="41" spans="2:16" x14ac:dyDescent="0.2">
      <c r="B41" s="55"/>
      <c r="F41" s="90" t="s">
        <v>108</v>
      </c>
      <c r="G41" s="90"/>
      <c r="H41" s="90"/>
      <c r="I41" s="90"/>
      <c r="J41" s="90"/>
      <c r="K41" s="90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46</v>
      </c>
      <c r="G43" s="63" t="s">
        <v>111</v>
      </c>
      <c r="H43" s="63" t="s">
        <v>41</v>
      </c>
      <c r="I43" s="63" t="s">
        <v>42</v>
      </c>
      <c r="J43" s="63" t="s">
        <v>41</v>
      </c>
      <c r="K43" s="63" t="s">
        <v>112</v>
      </c>
      <c r="M43" s="63" t="s">
        <v>43</v>
      </c>
      <c r="N43" s="63" t="s">
        <v>110</v>
      </c>
      <c r="P43" s="56"/>
    </row>
    <row r="44" spans="2:16" x14ac:dyDescent="0.2">
      <c r="B44" s="55"/>
      <c r="F44" s="61" t="s">
        <v>86</v>
      </c>
      <c r="G44" s="51">
        <v>244.77</v>
      </c>
      <c r="H44" s="69">
        <f>+G44/G$55</f>
        <v>0.92219877929319571</v>
      </c>
      <c r="I44" s="51">
        <v>0.14000000000000001</v>
      </c>
      <c r="J44" s="69">
        <f>+I44/I$55</f>
        <v>2.5473071324599709E-3</v>
      </c>
      <c r="K44" s="69">
        <f t="shared" ref="K44:K55" si="10">+IFERROR(G44/I44-1, "-")</f>
        <v>1747.3571428571427</v>
      </c>
      <c r="M44" s="51">
        <v>0</v>
      </c>
      <c r="N44" s="69" t="str">
        <f t="shared" ref="N44:N55" si="11">+IFERROR(G44/M44-1, "-")</f>
        <v>-</v>
      </c>
      <c r="P44" s="56"/>
    </row>
    <row r="45" spans="2:16" x14ac:dyDescent="0.2">
      <c r="B45" s="55"/>
      <c r="F45" s="61" t="s">
        <v>80</v>
      </c>
      <c r="G45" s="51">
        <v>8.2899999999999991</v>
      </c>
      <c r="H45" s="69">
        <f t="shared" ref="H45:H54" si="12">+G45/G$55</f>
        <v>3.1233516690528214E-2</v>
      </c>
      <c r="I45" s="51">
        <v>6.95</v>
      </c>
      <c r="J45" s="69">
        <f t="shared" ref="J45:J54" si="13">+I45/I$55</f>
        <v>0.12645560407569142</v>
      </c>
      <c r="K45" s="69">
        <f t="shared" si="10"/>
        <v>0.19280575539568323</v>
      </c>
      <c r="M45" s="51">
        <v>4.22</v>
      </c>
      <c r="N45" s="69">
        <f t="shared" si="11"/>
        <v>0.96445497630331745</v>
      </c>
      <c r="P45" s="56"/>
    </row>
    <row r="46" spans="2:16" x14ac:dyDescent="0.2">
      <c r="B46" s="55"/>
      <c r="F46" s="61" t="s">
        <v>81</v>
      </c>
      <c r="G46" s="51">
        <v>1.75</v>
      </c>
      <c r="H46" s="69">
        <f t="shared" si="12"/>
        <v>6.5933237887122291E-3</v>
      </c>
      <c r="I46" s="51">
        <v>0.89</v>
      </c>
      <c r="J46" s="69">
        <f t="shared" si="13"/>
        <v>1.6193595342066956E-2</v>
      </c>
      <c r="K46" s="69">
        <f t="shared" si="10"/>
        <v>0.96629213483146059</v>
      </c>
      <c r="M46" s="51">
        <v>0.8</v>
      </c>
      <c r="N46" s="69">
        <f t="shared" si="11"/>
        <v>1.1875</v>
      </c>
      <c r="P46" s="56"/>
    </row>
    <row r="47" spans="2:16" x14ac:dyDescent="0.2">
      <c r="B47" s="55"/>
      <c r="F47" s="61" t="s">
        <v>73</v>
      </c>
      <c r="G47" s="51">
        <v>1.65</v>
      </c>
      <c r="H47" s="69">
        <f t="shared" si="12"/>
        <v>6.2165624293572443E-3</v>
      </c>
      <c r="I47" s="51">
        <v>0</v>
      </c>
      <c r="J47" s="69">
        <f t="shared" si="13"/>
        <v>0</v>
      </c>
      <c r="K47" s="69" t="str">
        <f t="shared" si="10"/>
        <v>-</v>
      </c>
      <c r="M47" s="51">
        <v>0</v>
      </c>
      <c r="N47" s="69" t="str">
        <f t="shared" si="11"/>
        <v>-</v>
      </c>
      <c r="P47" s="56"/>
    </row>
    <row r="48" spans="2:16" x14ac:dyDescent="0.2">
      <c r="B48" s="55"/>
      <c r="F48" s="61" t="s">
        <v>125</v>
      </c>
      <c r="G48" s="51">
        <v>1.1399999999999999</v>
      </c>
      <c r="H48" s="69">
        <f t="shared" si="12"/>
        <v>4.2950794966468229E-3</v>
      </c>
      <c r="I48" s="51">
        <v>1.65</v>
      </c>
      <c r="J48" s="69">
        <f t="shared" si="13"/>
        <v>3.0021834061135368E-2</v>
      </c>
      <c r="K48" s="69">
        <f t="shared" si="10"/>
        <v>-0.30909090909090908</v>
      </c>
      <c r="M48" s="51">
        <v>0.79</v>
      </c>
      <c r="N48" s="69">
        <f t="shared" si="11"/>
        <v>0.44303797468354422</v>
      </c>
      <c r="P48" s="56"/>
    </row>
    <row r="49" spans="2:16" x14ac:dyDescent="0.2">
      <c r="B49" s="55"/>
      <c r="F49" s="61" t="s">
        <v>57</v>
      </c>
      <c r="G49" s="51">
        <v>1.02</v>
      </c>
      <c r="H49" s="69">
        <f t="shared" si="12"/>
        <v>3.8429658654208425E-3</v>
      </c>
      <c r="I49" s="51">
        <v>1.23</v>
      </c>
      <c r="J49" s="69">
        <f t="shared" si="13"/>
        <v>2.2379912663755459E-2</v>
      </c>
      <c r="K49" s="69">
        <f t="shared" si="10"/>
        <v>-0.1707317073170731</v>
      </c>
      <c r="M49" s="51">
        <v>2.19</v>
      </c>
      <c r="N49" s="69">
        <f t="shared" si="11"/>
        <v>-0.53424657534246567</v>
      </c>
      <c r="P49" s="56"/>
    </row>
    <row r="50" spans="2:16" x14ac:dyDescent="0.2">
      <c r="B50" s="55"/>
      <c r="F50" s="61" t="s">
        <v>82</v>
      </c>
      <c r="G50" s="51">
        <v>0.88</v>
      </c>
      <c r="H50" s="69">
        <f t="shared" si="12"/>
        <v>3.3154999623238638E-3</v>
      </c>
      <c r="I50" s="51">
        <v>1.01</v>
      </c>
      <c r="J50" s="69">
        <f t="shared" si="13"/>
        <v>1.8377001455604076E-2</v>
      </c>
      <c r="K50" s="69">
        <f t="shared" si="10"/>
        <v>-0.12871287128712872</v>
      </c>
      <c r="M50" s="51">
        <v>0.76</v>
      </c>
      <c r="N50" s="69">
        <f t="shared" si="11"/>
        <v>0.15789473684210531</v>
      </c>
      <c r="P50" s="56"/>
    </row>
    <row r="51" spans="2:16" x14ac:dyDescent="0.2">
      <c r="B51" s="55"/>
      <c r="F51" s="61" t="s">
        <v>84</v>
      </c>
      <c r="G51" s="51">
        <v>0.71</v>
      </c>
      <c r="H51" s="69">
        <f t="shared" si="12"/>
        <v>2.6750056514203901E-3</v>
      </c>
      <c r="I51" s="51">
        <v>0.74</v>
      </c>
      <c r="J51" s="69">
        <f t="shared" si="13"/>
        <v>1.3464337700145559E-2</v>
      </c>
      <c r="K51" s="69">
        <f t="shared" si="10"/>
        <v>-4.0540540540540571E-2</v>
      </c>
      <c r="M51" s="51">
        <v>0.15</v>
      </c>
      <c r="N51" s="69">
        <f t="shared" si="11"/>
        <v>3.7333333333333334</v>
      </c>
      <c r="P51" s="56"/>
    </row>
    <row r="52" spans="2:16" x14ac:dyDescent="0.2">
      <c r="B52" s="55"/>
      <c r="F52" s="61" t="s">
        <v>59</v>
      </c>
      <c r="G52" s="51">
        <v>0.61</v>
      </c>
      <c r="H52" s="69">
        <f t="shared" si="12"/>
        <v>2.2982442920654058E-3</v>
      </c>
      <c r="I52" s="51">
        <v>0.43</v>
      </c>
      <c r="J52" s="69">
        <f t="shared" si="13"/>
        <v>7.8238719068413395E-3</v>
      </c>
      <c r="K52" s="69">
        <f t="shared" si="10"/>
        <v>0.41860465116279078</v>
      </c>
      <c r="M52" s="51">
        <v>0.62</v>
      </c>
      <c r="N52" s="69">
        <f t="shared" si="11"/>
        <v>-1.6129032258064502E-2</v>
      </c>
      <c r="P52" s="56"/>
    </row>
    <row r="53" spans="2:16" x14ac:dyDescent="0.2">
      <c r="B53" s="55"/>
      <c r="F53" s="61" t="s">
        <v>83</v>
      </c>
      <c r="G53" s="51">
        <v>0.59</v>
      </c>
      <c r="H53" s="69">
        <f t="shared" si="12"/>
        <v>2.2228920201944084E-3</v>
      </c>
      <c r="I53" s="51">
        <v>1.53</v>
      </c>
      <c r="J53" s="69">
        <f t="shared" si="13"/>
        <v>2.7838427947598252E-2</v>
      </c>
      <c r="K53" s="69">
        <f t="shared" si="10"/>
        <v>-0.6143790849673203</v>
      </c>
      <c r="M53" s="51">
        <v>0.5</v>
      </c>
      <c r="N53" s="69">
        <f t="shared" si="11"/>
        <v>0.17999999999999994</v>
      </c>
      <c r="P53" s="56"/>
    </row>
    <row r="54" spans="2:16" x14ac:dyDescent="0.2">
      <c r="B54" s="55"/>
      <c r="F54" s="62" t="s">
        <v>47</v>
      </c>
      <c r="G54" s="51">
        <f>+G32-SUM(G44:G53)</f>
        <v>4.0100000000001046</v>
      </c>
      <c r="H54" s="69">
        <f t="shared" si="12"/>
        <v>1.5108130510135273E-2</v>
      </c>
      <c r="I54" s="51">
        <f>+I32-SUM(I44:I53)</f>
        <v>40.39</v>
      </c>
      <c r="J54" s="69">
        <f t="shared" si="13"/>
        <v>0.73489810771470165</v>
      </c>
      <c r="K54" s="69">
        <f t="shared" si="10"/>
        <v>-0.90071799950482534</v>
      </c>
      <c r="M54" s="51">
        <f>+M32-SUM(M44:M53)</f>
        <v>27.090000000000003</v>
      </c>
      <c r="N54" s="70">
        <f t="shared" si="11"/>
        <v>-0.85197489848652252</v>
      </c>
      <c r="P54" s="56"/>
    </row>
    <row r="55" spans="2:16" x14ac:dyDescent="0.2">
      <c r="B55" s="55"/>
      <c r="F55" s="62" t="s">
        <v>2</v>
      </c>
      <c r="G55" s="64">
        <f>+SUM(G44:G54)</f>
        <v>265.42</v>
      </c>
      <c r="H55" s="64"/>
      <c r="I55" s="64">
        <f>+SUM(I44:I54)</f>
        <v>54.96</v>
      </c>
      <c r="J55" s="64"/>
      <c r="K55" s="70">
        <f t="shared" si="10"/>
        <v>3.8293304221251825</v>
      </c>
      <c r="M55" s="64">
        <f>+SUM(M44:M54)</f>
        <v>37.120000000000005</v>
      </c>
      <c r="N55" s="70">
        <f t="shared" si="11"/>
        <v>6.1503232758620685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44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45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49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1" t="s">
        <v>114</v>
      </c>
      <c r="G63" s="91"/>
      <c r="H63" s="91"/>
      <c r="I63" s="91"/>
      <c r="J63" s="91"/>
      <c r="K63" s="91"/>
      <c r="P63" s="56"/>
    </row>
    <row r="64" spans="2:16" x14ac:dyDescent="0.2">
      <c r="B64" s="55"/>
      <c r="F64" s="90" t="s">
        <v>108</v>
      </c>
      <c r="G64" s="90"/>
      <c r="H64" s="90"/>
      <c r="I64" s="90"/>
      <c r="J64" s="90"/>
      <c r="K64" s="90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38</v>
      </c>
      <c r="G66" s="63" t="s">
        <v>111</v>
      </c>
      <c r="H66" s="63" t="s">
        <v>41</v>
      </c>
      <c r="I66" s="63" t="s">
        <v>42</v>
      </c>
      <c r="J66" s="63" t="s">
        <v>41</v>
      </c>
      <c r="K66" s="63" t="s">
        <v>112</v>
      </c>
      <c r="M66" s="63" t="s">
        <v>43</v>
      </c>
      <c r="N66" s="63" t="s">
        <v>110</v>
      </c>
      <c r="P66" s="56"/>
    </row>
    <row r="67" spans="2:16" x14ac:dyDescent="0.2">
      <c r="B67" s="55"/>
      <c r="F67" s="62" t="s">
        <v>39</v>
      </c>
      <c r="G67" s="71">
        <f>+SUM(G68:G78)</f>
        <v>10.5</v>
      </c>
      <c r="H67" s="64"/>
      <c r="I67" s="64">
        <f>+SUM(I68:I78)</f>
        <v>11.87</v>
      </c>
      <c r="J67" s="64"/>
      <c r="K67" s="70">
        <f t="shared" ref="K67:K91" si="14">+IFERROR(G67/I67-1, "-")</f>
        <v>-0.11541701769165957</v>
      </c>
      <c r="M67" s="64">
        <f>+SUM(M68:M78)</f>
        <v>8.7100000000000009</v>
      </c>
      <c r="N67" s="70">
        <f t="shared" ref="N67:N91" si="15">+IFERROR(G67/M67-1, "-")</f>
        <v>0.20551090700344421</v>
      </c>
      <c r="P67" s="56"/>
    </row>
    <row r="68" spans="2:16" x14ac:dyDescent="0.2">
      <c r="B68" s="55"/>
      <c r="F68" s="67" t="s">
        <v>90</v>
      </c>
      <c r="G68" s="72">
        <v>2.08</v>
      </c>
      <c r="H68" s="69">
        <f>+G68/G$67</f>
        <v>0.1980952380952381</v>
      </c>
      <c r="I68" s="72">
        <v>2.0699999999999998</v>
      </c>
      <c r="J68" s="69">
        <f>+I68/I$67</f>
        <v>0.17438921651221567</v>
      </c>
      <c r="K68" s="69">
        <f t="shared" si="14"/>
        <v>4.8309178743961567E-3</v>
      </c>
      <c r="M68" s="51">
        <v>1.1399999999999999</v>
      </c>
      <c r="N68" s="69">
        <f t="shared" si="15"/>
        <v>0.82456140350877205</v>
      </c>
      <c r="P68" s="56"/>
    </row>
    <row r="69" spans="2:16" x14ac:dyDescent="0.2">
      <c r="B69" s="55"/>
      <c r="F69" s="67" t="s">
        <v>146</v>
      </c>
      <c r="G69" s="72">
        <v>2.0499999999999998</v>
      </c>
      <c r="H69" s="69">
        <f t="shared" ref="H69:H78" si="16">+G69/G$67</f>
        <v>0.19523809523809521</v>
      </c>
      <c r="I69" s="72">
        <v>2.5499999999999998</v>
      </c>
      <c r="J69" s="69">
        <f t="shared" ref="J69:J78" si="17">+I69/I$67</f>
        <v>0.21482729570345407</v>
      </c>
      <c r="K69" s="69">
        <f t="shared" si="14"/>
        <v>-0.19607843137254899</v>
      </c>
      <c r="M69" s="51">
        <v>1.97</v>
      </c>
      <c r="N69" s="69">
        <f t="shared" si="15"/>
        <v>4.0609137055837463E-2</v>
      </c>
      <c r="P69" s="56"/>
    </row>
    <row r="70" spans="2:16" x14ac:dyDescent="0.2">
      <c r="B70" s="55"/>
      <c r="F70" s="67" t="s">
        <v>147</v>
      </c>
      <c r="G70" s="72">
        <v>1.29</v>
      </c>
      <c r="H70" s="69">
        <f t="shared" si="16"/>
        <v>0.12285714285714286</v>
      </c>
      <c r="I70" s="72">
        <v>0.16</v>
      </c>
      <c r="J70" s="69">
        <f t="shared" si="17"/>
        <v>1.3479359730412806E-2</v>
      </c>
      <c r="K70" s="69">
        <f t="shared" si="14"/>
        <v>7.0625</v>
      </c>
      <c r="M70" s="51">
        <v>0</v>
      </c>
      <c r="N70" s="69" t="str">
        <f t="shared" si="15"/>
        <v>-</v>
      </c>
      <c r="P70" s="56"/>
    </row>
    <row r="71" spans="2:16" x14ac:dyDescent="0.2">
      <c r="B71" s="55"/>
      <c r="F71" s="67" t="s">
        <v>148</v>
      </c>
      <c r="G71" s="72">
        <v>1</v>
      </c>
      <c r="H71" s="69">
        <f t="shared" si="16"/>
        <v>9.5238095238095233E-2</v>
      </c>
      <c r="I71" s="72">
        <v>0.16</v>
      </c>
      <c r="J71" s="69">
        <f t="shared" si="17"/>
        <v>1.3479359730412806E-2</v>
      </c>
      <c r="K71" s="69">
        <f t="shared" si="14"/>
        <v>5.25</v>
      </c>
      <c r="M71" s="51">
        <v>0.03</v>
      </c>
      <c r="N71" s="69">
        <f t="shared" si="15"/>
        <v>32.333333333333336</v>
      </c>
      <c r="P71" s="56"/>
    </row>
    <row r="72" spans="2:16" x14ac:dyDescent="0.2">
      <c r="B72" s="55"/>
      <c r="F72" s="67" t="s">
        <v>149</v>
      </c>
      <c r="G72" s="72">
        <v>0.93</v>
      </c>
      <c r="H72" s="69">
        <f t="shared" si="16"/>
        <v>8.8571428571428579E-2</v>
      </c>
      <c r="I72" s="72">
        <v>2.11</v>
      </c>
      <c r="J72" s="69">
        <f t="shared" si="17"/>
        <v>0.17775905644481887</v>
      </c>
      <c r="K72" s="69">
        <f t="shared" si="14"/>
        <v>-0.55924170616113744</v>
      </c>
      <c r="M72" s="51">
        <v>1.05</v>
      </c>
      <c r="N72" s="69">
        <f t="shared" si="15"/>
        <v>-0.11428571428571432</v>
      </c>
      <c r="P72" s="56"/>
    </row>
    <row r="73" spans="2:16" x14ac:dyDescent="0.2">
      <c r="B73" s="55"/>
      <c r="F73" s="67" t="s">
        <v>150</v>
      </c>
      <c r="G73" s="72">
        <v>0.62</v>
      </c>
      <c r="H73" s="69">
        <f t="shared" si="16"/>
        <v>5.904761904761905E-2</v>
      </c>
      <c r="I73" s="72">
        <v>0.38</v>
      </c>
      <c r="J73" s="69">
        <f t="shared" si="17"/>
        <v>3.2013479359730417E-2</v>
      </c>
      <c r="K73" s="69">
        <f t="shared" si="14"/>
        <v>0.63157894736842102</v>
      </c>
      <c r="M73" s="51">
        <v>0.21</v>
      </c>
      <c r="N73" s="69">
        <f t="shared" si="15"/>
        <v>1.9523809523809526</v>
      </c>
      <c r="P73" s="56"/>
    </row>
    <row r="74" spans="2:16" x14ac:dyDescent="0.2">
      <c r="B74" s="55"/>
      <c r="F74" s="67" t="s">
        <v>89</v>
      </c>
      <c r="G74" s="72">
        <v>0.53</v>
      </c>
      <c r="H74" s="69">
        <f t="shared" si="16"/>
        <v>5.047619047619048E-2</v>
      </c>
      <c r="I74" s="51">
        <v>0.31</v>
      </c>
      <c r="J74" s="69">
        <f t="shared" si="17"/>
        <v>2.6116259477674812E-2</v>
      </c>
      <c r="K74" s="69">
        <f t="shared" si="14"/>
        <v>0.70967741935483875</v>
      </c>
      <c r="M74" s="51">
        <v>0</v>
      </c>
      <c r="N74" s="69" t="str">
        <f t="shared" si="15"/>
        <v>-</v>
      </c>
      <c r="P74" s="56"/>
    </row>
    <row r="75" spans="2:16" x14ac:dyDescent="0.2">
      <c r="B75" s="55"/>
      <c r="F75" s="67" t="s">
        <v>151</v>
      </c>
      <c r="G75" s="72">
        <v>0.42</v>
      </c>
      <c r="H75" s="69">
        <f t="shared" si="16"/>
        <v>0.04</v>
      </c>
      <c r="I75" s="51">
        <v>0.65</v>
      </c>
      <c r="J75" s="69">
        <f t="shared" si="17"/>
        <v>5.4759898904802026E-2</v>
      </c>
      <c r="K75" s="69">
        <f t="shared" si="14"/>
        <v>-0.35384615384615392</v>
      </c>
      <c r="M75" s="51">
        <v>1.66</v>
      </c>
      <c r="N75" s="69">
        <f t="shared" si="15"/>
        <v>-0.74698795180722888</v>
      </c>
      <c r="P75" s="56"/>
    </row>
    <row r="76" spans="2:16" x14ac:dyDescent="0.2">
      <c r="B76" s="55"/>
      <c r="F76" s="67" t="s">
        <v>152</v>
      </c>
      <c r="G76" s="72">
        <v>0.24</v>
      </c>
      <c r="H76" s="69">
        <f t="shared" si="16"/>
        <v>2.2857142857142857E-2</v>
      </c>
      <c r="I76" s="51">
        <v>0.16</v>
      </c>
      <c r="J76" s="69">
        <f t="shared" si="17"/>
        <v>1.3479359730412806E-2</v>
      </c>
      <c r="K76" s="69">
        <f t="shared" si="14"/>
        <v>0.5</v>
      </c>
      <c r="M76" s="51">
        <v>0.14000000000000001</v>
      </c>
      <c r="N76" s="69">
        <f t="shared" si="15"/>
        <v>0.71428571428571397</v>
      </c>
      <c r="P76" s="56"/>
    </row>
    <row r="77" spans="2:16" x14ac:dyDescent="0.2">
      <c r="B77" s="55"/>
      <c r="F77" s="67" t="s">
        <v>153</v>
      </c>
      <c r="G77" s="72">
        <v>0.15</v>
      </c>
      <c r="H77" s="69">
        <f t="shared" si="16"/>
        <v>1.4285714285714285E-2</v>
      </c>
      <c r="I77" s="51">
        <v>0.15</v>
      </c>
      <c r="J77" s="69">
        <f t="shared" si="17"/>
        <v>1.2636899747262006E-2</v>
      </c>
      <c r="K77" s="69">
        <f t="shared" si="14"/>
        <v>0</v>
      </c>
      <c r="M77" s="51">
        <v>0.05</v>
      </c>
      <c r="N77" s="69">
        <f t="shared" si="15"/>
        <v>1.9999999999999996</v>
      </c>
      <c r="P77" s="56"/>
    </row>
    <row r="78" spans="2:16" x14ac:dyDescent="0.2">
      <c r="B78" s="55"/>
      <c r="F78" s="67" t="s">
        <v>47</v>
      </c>
      <c r="G78" s="51">
        <f>+G15-SUM(G68:G77)</f>
        <v>1.1899999999999995</v>
      </c>
      <c r="H78" s="69">
        <f t="shared" si="16"/>
        <v>0.11333333333333329</v>
      </c>
      <c r="I78" s="51">
        <f>+I15-SUM(I68:I77)</f>
        <v>3.17</v>
      </c>
      <c r="J78" s="69">
        <f t="shared" si="17"/>
        <v>0.26705981465880374</v>
      </c>
      <c r="K78" s="69">
        <f t="shared" si="14"/>
        <v>-0.6246056782334386</v>
      </c>
      <c r="M78" s="51">
        <f>+M15-SUM(M68:M77)</f>
        <v>2.4600000000000017</v>
      </c>
      <c r="N78" s="69">
        <f t="shared" si="15"/>
        <v>-0.51626016260162655</v>
      </c>
      <c r="P78" s="56"/>
    </row>
    <row r="79" spans="2:16" x14ac:dyDescent="0.2">
      <c r="B79" s="55"/>
      <c r="F79" s="62" t="s">
        <v>40</v>
      </c>
      <c r="G79" s="64">
        <f>+SUM(G80:G90)</f>
        <v>254.92000000000002</v>
      </c>
      <c r="H79" s="64"/>
      <c r="I79" s="64">
        <f>+SUM(I80:I90)</f>
        <v>43.09</v>
      </c>
      <c r="J79" s="64"/>
      <c r="K79" s="70">
        <f t="shared" si="14"/>
        <v>4.9159897888141098</v>
      </c>
      <c r="M79" s="64">
        <f>+SUM(M80:M90)</f>
        <v>28.41</v>
      </c>
      <c r="N79" s="70">
        <f t="shared" si="15"/>
        <v>7.9728968673002463</v>
      </c>
      <c r="P79" s="56"/>
    </row>
    <row r="80" spans="2:16" x14ac:dyDescent="0.2">
      <c r="B80" s="55"/>
      <c r="F80" s="67" t="s">
        <v>91</v>
      </c>
      <c r="G80" s="51">
        <v>244.77</v>
      </c>
      <c r="H80" s="69">
        <f>+G80/G$79</f>
        <v>0.96018358700768869</v>
      </c>
      <c r="I80" s="51">
        <v>35.659999999999997</v>
      </c>
      <c r="J80" s="69">
        <f>+I80/I$79</f>
        <v>0.82757020190299357</v>
      </c>
      <c r="K80" s="69">
        <f t="shared" si="14"/>
        <v>5.8639932697700514</v>
      </c>
      <c r="M80" s="51">
        <v>23.97</v>
      </c>
      <c r="N80" s="69">
        <f t="shared" si="15"/>
        <v>9.2115143929912406</v>
      </c>
      <c r="P80" s="56"/>
    </row>
    <row r="81" spans="2:16" x14ac:dyDescent="0.2">
      <c r="B81" s="55"/>
      <c r="F81" s="67" t="s">
        <v>92</v>
      </c>
      <c r="G81" s="51">
        <v>6.54</v>
      </c>
      <c r="H81" s="69">
        <f t="shared" ref="H81:H90" si="18">+G81/G$79</f>
        <v>2.5655107484701081E-2</v>
      </c>
      <c r="I81" s="51">
        <v>4.82</v>
      </c>
      <c r="J81" s="69">
        <f t="shared" ref="J81:J90" si="19">+I81/I$79</f>
        <v>0.11185889997679276</v>
      </c>
      <c r="K81" s="69">
        <f t="shared" si="14"/>
        <v>0.35684647302904549</v>
      </c>
      <c r="M81" s="51">
        <v>3.2</v>
      </c>
      <c r="N81" s="69">
        <f t="shared" si="15"/>
        <v>1.0437499999999997</v>
      </c>
      <c r="P81" s="56"/>
    </row>
    <row r="82" spans="2:16" x14ac:dyDescent="0.2">
      <c r="B82" s="55"/>
      <c r="F82" s="67" t="s">
        <v>141</v>
      </c>
      <c r="G82" s="51">
        <v>1.86</v>
      </c>
      <c r="H82" s="69">
        <f t="shared" si="18"/>
        <v>7.2964067158324177E-3</v>
      </c>
      <c r="I82" s="51">
        <v>0.49</v>
      </c>
      <c r="J82" s="69">
        <f t="shared" si="19"/>
        <v>1.1371547922951961E-2</v>
      </c>
      <c r="K82" s="69">
        <f t="shared" si="14"/>
        <v>2.795918367346939</v>
      </c>
      <c r="M82" s="51">
        <v>0.19</v>
      </c>
      <c r="N82" s="69">
        <f t="shared" si="15"/>
        <v>8.7894736842105274</v>
      </c>
      <c r="P82" s="56"/>
    </row>
    <row r="83" spans="2:16" x14ac:dyDescent="0.2">
      <c r="B83" s="55"/>
      <c r="F83" s="67" t="s">
        <v>142</v>
      </c>
      <c r="G83" s="51">
        <v>0.87</v>
      </c>
      <c r="H83" s="69">
        <f t="shared" si="18"/>
        <v>3.4128353993409695E-3</v>
      </c>
      <c r="I83" s="51">
        <v>0</v>
      </c>
      <c r="J83" s="69">
        <f t="shared" si="19"/>
        <v>0</v>
      </c>
      <c r="K83" s="69" t="str">
        <f t="shared" si="14"/>
        <v>-</v>
      </c>
      <c r="M83" s="51">
        <v>0</v>
      </c>
      <c r="N83" s="69" t="str">
        <f t="shared" si="15"/>
        <v>-</v>
      </c>
      <c r="P83" s="56"/>
    </row>
    <row r="84" spans="2:16" x14ac:dyDescent="0.2">
      <c r="B84" s="55"/>
      <c r="F84" s="67" t="s">
        <v>143</v>
      </c>
      <c r="G84" s="51">
        <v>0.49</v>
      </c>
      <c r="H84" s="69">
        <f t="shared" si="18"/>
        <v>1.9221716616977874E-3</v>
      </c>
      <c r="I84" s="51">
        <v>0.68</v>
      </c>
      <c r="J84" s="69">
        <f t="shared" si="19"/>
        <v>1.5780923648178232E-2</v>
      </c>
      <c r="K84" s="69">
        <f t="shared" si="14"/>
        <v>-0.27941176470588247</v>
      </c>
      <c r="M84" s="51">
        <v>0.35</v>
      </c>
      <c r="N84" s="69">
        <f t="shared" si="15"/>
        <v>0.40000000000000013</v>
      </c>
      <c r="P84" s="56"/>
    </row>
    <row r="85" spans="2:16" x14ac:dyDescent="0.2">
      <c r="B85" s="55"/>
      <c r="F85" s="67" t="s">
        <v>144</v>
      </c>
      <c r="G85" s="51">
        <v>0.4</v>
      </c>
      <c r="H85" s="69">
        <f t="shared" si="18"/>
        <v>1.5691197238349285E-3</v>
      </c>
      <c r="I85" s="51">
        <v>1.22</v>
      </c>
      <c r="J85" s="69">
        <f t="shared" si="19"/>
        <v>2.8312833604084472E-2</v>
      </c>
      <c r="K85" s="69">
        <f t="shared" si="14"/>
        <v>-0.67213114754098358</v>
      </c>
      <c r="M85" s="51">
        <v>0</v>
      </c>
      <c r="N85" s="69" t="str">
        <f t="shared" si="15"/>
        <v>-</v>
      </c>
      <c r="P85" s="56"/>
    </row>
    <row r="86" spans="2:16" x14ac:dyDescent="0.2">
      <c r="B86" s="55"/>
      <c r="F86" s="67" t="s">
        <v>145</v>
      </c>
      <c r="G86" s="51">
        <v>0</v>
      </c>
      <c r="H86" s="69">
        <f t="shared" si="18"/>
        <v>0</v>
      </c>
      <c r="I86" s="51">
        <v>0.23</v>
      </c>
      <c r="J86" s="69">
        <f t="shared" si="19"/>
        <v>5.3376653515896958E-3</v>
      </c>
      <c r="K86" s="69">
        <f t="shared" si="14"/>
        <v>-1</v>
      </c>
      <c r="M86" s="51">
        <v>0.7</v>
      </c>
      <c r="N86" s="69">
        <f t="shared" si="15"/>
        <v>-1</v>
      </c>
      <c r="P86" s="56"/>
    </row>
    <row r="87" spans="2:16" x14ac:dyDescent="0.2">
      <c r="B87" s="55"/>
      <c r="F87" s="67"/>
      <c r="G87" s="51"/>
      <c r="H87" s="69">
        <f t="shared" si="18"/>
        <v>0</v>
      </c>
      <c r="I87" s="51"/>
      <c r="J87" s="69">
        <f t="shared" si="19"/>
        <v>0</v>
      </c>
      <c r="K87" s="69" t="str">
        <f t="shared" si="14"/>
        <v>-</v>
      </c>
      <c r="M87" s="51"/>
      <c r="N87" s="69" t="str">
        <f t="shared" si="15"/>
        <v>-</v>
      </c>
      <c r="P87" s="56"/>
    </row>
    <row r="88" spans="2:16" x14ac:dyDescent="0.2">
      <c r="B88" s="55"/>
      <c r="F88" s="67"/>
      <c r="G88" s="51"/>
      <c r="H88" s="69">
        <f t="shared" si="18"/>
        <v>0</v>
      </c>
      <c r="I88" s="51"/>
      <c r="J88" s="69">
        <f t="shared" si="19"/>
        <v>0</v>
      </c>
      <c r="K88" s="69" t="str">
        <f t="shared" si="14"/>
        <v>-</v>
      </c>
      <c r="M88" s="51"/>
      <c r="N88" s="69" t="str">
        <f t="shared" si="15"/>
        <v>-</v>
      </c>
      <c r="P88" s="56"/>
    </row>
    <row r="89" spans="2:16" x14ac:dyDescent="0.2">
      <c r="B89" s="55"/>
      <c r="F89" s="67"/>
      <c r="G89" s="51"/>
      <c r="H89" s="69">
        <f t="shared" si="18"/>
        <v>0</v>
      </c>
      <c r="I89" s="51"/>
      <c r="J89" s="69">
        <f t="shared" si="19"/>
        <v>0</v>
      </c>
      <c r="K89" s="69" t="str">
        <f t="shared" si="14"/>
        <v>-</v>
      </c>
      <c r="M89" s="51"/>
      <c r="N89" s="69" t="str">
        <f t="shared" si="15"/>
        <v>-</v>
      </c>
      <c r="P89" s="56"/>
    </row>
    <row r="90" spans="2:16" x14ac:dyDescent="0.2">
      <c r="B90" s="55"/>
      <c r="F90" s="67" t="s">
        <v>47</v>
      </c>
      <c r="G90" s="51">
        <f>+G27-SUM(G80:G89)</f>
        <v>-1.0000000000019327E-2</v>
      </c>
      <c r="H90" s="69">
        <f t="shared" si="18"/>
        <v>-3.9227993095949025E-5</v>
      </c>
      <c r="I90" s="51">
        <f>+I27-SUM(I80:I89)</f>
        <v>-9.9999999999909051E-3</v>
      </c>
      <c r="J90" s="69">
        <f t="shared" si="19"/>
        <v>-2.3207240659064526E-4</v>
      </c>
      <c r="K90" s="69">
        <f t="shared" si="14"/>
        <v>2.8421709430404007E-12</v>
      </c>
      <c r="M90" s="51">
        <f>+M27-SUM(M80:M89)</f>
        <v>0</v>
      </c>
      <c r="N90" s="69" t="str">
        <f t="shared" si="15"/>
        <v>-</v>
      </c>
      <c r="P90" s="56"/>
    </row>
    <row r="91" spans="2:16" x14ac:dyDescent="0.2">
      <c r="B91" s="55"/>
      <c r="F91" s="62" t="s">
        <v>2</v>
      </c>
      <c r="G91" s="64">
        <f>+G79+G67</f>
        <v>265.42</v>
      </c>
      <c r="H91" s="64"/>
      <c r="I91" s="64">
        <f>+I79+I67</f>
        <v>54.96</v>
      </c>
      <c r="J91" s="64"/>
      <c r="K91" s="70">
        <f t="shared" si="14"/>
        <v>3.8293304221251825</v>
      </c>
      <c r="M91" s="64">
        <f>+M79+M67</f>
        <v>37.120000000000005</v>
      </c>
      <c r="N91" s="70">
        <f t="shared" si="15"/>
        <v>6.1503232758620685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44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45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96"/>
  <sheetViews>
    <sheetView topLeftCell="D22" zoomScale="115" zoomScaleNormal="115" workbookViewId="0">
      <selection activeCell="G69" sqref="G69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2" t="s">
        <v>121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37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1" t="s">
        <v>116</v>
      </c>
      <c r="G11" s="91"/>
      <c r="H11" s="91"/>
      <c r="I11" s="91"/>
      <c r="J11" s="91"/>
      <c r="K11" s="91"/>
      <c r="L11" s="65"/>
      <c r="M11" s="65"/>
      <c r="N11" s="65"/>
      <c r="O11" s="65"/>
      <c r="P11" s="56"/>
    </row>
    <row r="12" spans="2:16" x14ac:dyDescent="0.2">
      <c r="B12" s="55"/>
      <c r="F12" s="90" t="s">
        <v>108</v>
      </c>
      <c r="G12" s="90"/>
      <c r="H12" s="90"/>
      <c r="I12" s="90"/>
      <c r="J12" s="90"/>
      <c r="K12" s="90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38</v>
      </c>
      <c r="G14" s="63" t="s">
        <v>111</v>
      </c>
      <c r="H14" s="63" t="s">
        <v>41</v>
      </c>
      <c r="I14" s="63" t="s">
        <v>42</v>
      </c>
      <c r="J14" s="63" t="s">
        <v>41</v>
      </c>
      <c r="K14" s="63" t="s">
        <v>112</v>
      </c>
      <c r="L14" s="65"/>
      <c r="M14" s="63" t="s">
        <v>43</v>
      </c>
      <c r="N14" s="63" t="s">
        <v>110</v>
      </c>
      <c r="O14" s="65"/>
      <c r="P14" s="56"/>
    </row>
    <row r="15" spans="2:16" x14ac:dyDescent="0.2">
      <c r="B15" s="55"/>
      <c r="F15" s="62" t="s">
        <v>39</v>
      </c>
      <c r="G15" s="71">
        <v>148.07</v>
      </c>
      <c r="H15" s="70">
        <f>1-H27</f>
        <v>0.77159979155810321</v>
      </c>
      <c r="I15" s="64">
        <v>108.46</v>
      </c>
      <c r="J15" s="64"/>
      <c r="K15" s="70">
        <f>+IFERROR(G15/I15-1, "-")</f>
        <v>0.36520376175548597</v>
      </c>
      <c r="L15" s="65"/>
      <c r="M15" s="64">
        <v>102.08</v>
      </c>
      <c r="N15" s="70">
        <f t="shared" ref="N15:N26" si="0">+IFERROR(G15/M15-1, "-")</f>
        <v>0.45052899686520376</v>
      </c>
      <c r="O15" s="65"/>
      <c r="P15" s="56"/>
    </row>
    <row r="16" spans="2:16" x14ac:dyDescent="0.2">
      <c r="B16" s="55"/>
      <c r="F16" s="67" t="s">
        <v>69</v>
      </c>
      <c r="G16" s="72">
        <v>146.1</v>
      </c>
      <c r="H16" s="69">
        <f>+G16/G$15</f>
        <v>0.98669548186668465</v>
      </c>
      <c r="I16" s="51">
        <v>106.3</v>
      </c>
      <c r="J16" s="69">
        <f>+I16/I$15</f>
        <v>0.98008482389821139</v>
      </c>
      <c r="K16" s="69">
        <f t="shared" ref="K16:K25" si="1">+IFERROR(G16/I16-1, "-")</f>
        <v>0.37441204139228601</v>
      </c>
      <c r="L16" s="65"/>
      <c r="M16" s="51">
        <v>101.72</v>
      </c>
      <c r="N16" s="69">
        <f t="shared" si="0"/>
        <v>0.43629571372394804</v>
      </c>
      <c r="O16" s="65"/>
      <c r="P16" s="56"/>
    </row>
    <row r="17" spans="2:16" x14ac:dyDescent="0.2">
      <c r="B17" s="55"/>
      <c r="F17" s="67" t="s">
        <v>50</v>
      </c>
      <c r="G17" s="72">
        <v>0.98</v>
      </c>
      <c r="H17" s="69">
        <f t="shared" ref="H17:H26" si="2">+G17/G$15</f>
        <v>6.6184912541365571E-3</v>
      </c>
      <c r="I17" s="51">
        <v>0.17</v>
      </c>
      <c r="J17" s="69">
        <f t="shared" ref="J17:J25" si="3">+I17/I$15</f>
        <v>1.5673981191222572E-3</v>
      </c>
      <c r="K17" s="69">
        <f t="shared" si="1"/>
        <v>4.7647058823529402</v>
      </c>
      <c r="L17" s="65"/>
      <c r="M17" s="51">
        <v>0</v>
      </c>
      <c r="N17" s="69" t="str">
        <f t="shared" si="0"/>
        <v>-</v>
      </c>
      <c r="O17" s="65"/>
      <c r="P17" s="56"/>
    </row>
    <row r="18" spans="2:16" x14ac:dyDescent="0.2">
      <c r="B18" s="55"/>
      <c r="F18" s="67" t="s">
        <v>55</v>
      </c>
      <c r="G18" s="72">
        <v>0.84</v>
      </c>
      <c r="H18" s="69">
        <f t="shared" si="2"/>
        <v>5.6729925035456201E-3</v>
      </c>
      <c r="I18" s="51">
        <v>1.81</v>
      </c>
      <c r="J18" s="69">
        <f t="shared" si="3"/>
        <v>1.6688179974184033E-2</v>
      </c>
      <c r="K18" s="69">
        <f t="shared" si="1"/>
        <v>-0.53591160220994483</v>
      </c>
      <c r="L18" s="65"/>
      <c r="M18" s="51">
        <v>0.28999999999999998</v>
      </c>
      <c r="N18" s="69">
        <f t="shared" si="0"/>
        <v>1.896551724137931</v>
      </c>
      <c r="O18" s="65"/>
      <c r="P18" s="56"/>
    </row>
    <row r="19" spans="2:16" x14ac:dyDescent="0.2">
      <c r="B19" s="55"/>
      <c r="F19" s="67" t="s">
        <v>54</v>
      </c>
      <c r="G19" s="72">
        <v>0.14000000000000001</v>
      </c>
      <c r="H19" s="69">
        <f t="shared" si="2"/>
        <v>9.4549875059093686E-4</v>
      </c>
      <c r="I19" s="51">
        <v>0.17</v>
      </c>
      <c r="J19" s="69">
        <f t="shared" si="3"/>
        <v>1.5673981191222572E-3</v>
      </c>
      <c r="K19" s="69">
        <f t="shared" si="1"/>
        <v>-0.17647058823529405</v>
      </c>
      <c r="L19" s="65"/>
      <c r="M19" s="51">
        <v>0.06</v>
      </c>
      <c r="N19" s="69">
        <f t="shared" si="0"/>
        <v>1.3333333333333335</v>
      </c>
      <c r="O19" s="65"/>
      <c r="P19" s="56"/>
    </row>
    <row r="20" spans="2:16" x14ac:dyDescent="0.2">
      <c r="B20" s="55"/>
      <c r="F20" s="67" t="s">
        <v>51</v>
      </c>
      <c r="G20" s="51">
        <v>0.01</v>
      </c>
      <c r="H20" s="69">
        <f t="shared" si="2"/>
        <v>6.7535625042209772E-5</v>
      </c>
      <c r="I20" s="51">
        <v>0</v>
      </c>
      <c r="J20" s="69">
        <f t="shared" si="3"/>
        <v>0</v>
      </c>
      <c r="K20" s="69" t="str">
        <f t="shared" si="1"/>
        <v>-</v>
      </c>
      <c r="M20" s="51">
        <v>0</v>
      </c>
      <c r="N20" s="69" t="str">
        <f t="shared" si="0"/>
        <v>-</v>
      </c>
      <c r="P20" s="56"/>
    </row>
    <row r="21" spans="2:16" x14ac:dyDescent="0.2">
      <c r="B21" s="55"/>
      <c r="F21" s="67"/>
      <c r="G21" s="51"/>
      <c r="H21" s="69">
        <f t="shared" si="2"/>
        <v>0</v>
      </c>
      <c r="I21" s="51"/>
      <c r="J21" s="69">
        <f t="shared" si="3"/>
        <v>0</v>
      </c>
      <c r="K21" s="69" t="str">
        <f t="shared" si="1"/>
        <v>-</v>
      </c>
      <c r="M21" s="51">
        <v>0</v>
      </c>
      <c r="N21" s="69" t="str">
        <f t="shared" si="0"/>
        <v>-</v>
      </c>
      <c r="P21" s="56"/>
    </row>
    <row r="22" spans="2:16" x14ac:dyDescent="0.2">
      <c r="B22" s="55"/>
      <c r="F22" s="67"/>
      <c r="G22" s="51"/>
      <c r="H22" s="69">
        <f t="shared" si="2"/>
        <v>0</v>
      </c>
      <c r="I22" s="51"/>
      <c r="J22" s="69">
        <f t="shared" si="3"/>
        <v>0</v>
      </c>
      <c r="K22" s="69" t="str">
        <f t="shared" si="1"/>
        <v>-</v>
      </c>
      <c r="M22" s="51"/>
      <c r="N22" s="69" t="str">
        <f t="shared" si="0"/>
        <v>-</v>
      </c>
      <c r="P22" s="56"/>
    </row>
    <row r="23" spans="2:16" x14ac:dyDescent="0.2">
      <c r="B23" s="55"/>
      <c r="F23" s="67"/>
      <c r="G23" s="51"/>
      <c r="H23" s="69">
        <f t="shared" si="2"/>
        <v>0</v>
      </c>
      <c r="I23" s="51"/>
      <c r="J23" s="69">
        <f t="shared" si="3"/>
        <v>0</v>
      </c>
      <c r="K23" s="69" t="str">
        <f t="shared" si="1"/>
        <v>-</v>
      </c>
      <c r="M23" s="51"/>
      <c r="N23" s="69" t="str">
        <f t="shared" si="0"/>
        <v>-</v>
      </c>
      <c r="P23" s="56"/>
    </row>
    <row r="24" spans="2:16" x14ac:dyDescent="0.2">
      <c r="B24" s="55"/>
      <c r="F24" s="67"/>
      <c r="G24" s="51"/>
      <c r="H24" s="69">
        <f t="shared" si="2"/>
        <v>0</v>
      </c>
      <c r="I24" s="51"/>
      <c r="J24" s="69">
        <f t="shared" si="3"/>
        <v>0</v>
      </c>
      <c r="K24" s="69" t="str">
        <f t="shared" si="1"/>
        <v>-</v>
      </c>
      <c r="M24" s="51"/>
      <c r="N24" s="69" t="str">
        <f t="shared" si="0"/>
        <v>-</v>
      </c>
      <c r="P24" s="56"/>
    </row>
    <row r="25" spans="2:16" x14ac:dyDescent="0.2">
      <c r="B25" s="55"/>
      <c r="F25" s="67"/>
      <c r="G25" s="51"/>
      <c r="H25" s="69">
        <f t="shared" si="2"/>
        <v>0</v>
      </c>
      <c r="I25" s="51"/>
      <c r="J25" s="69">
        <f t="shared" si="3"/>
        <v>0</v>
      </c>
      <c r="K25" s="69" t="str">
        <f t="shared" si="1"/>
        <v>-</v>
      </c>
      <c r="M25" s="51"/>
      <c r="N25" s="69" t="str">
        <f t="shared" si="0"/>
        <v>-</v>
      </c>
      <c r="P25" s="56"/>
    </row>
    <row r="26" spans="2:16" x14ac:dyDescent="0.2">
      <c r="B26" s="55"/>
      <c r="F26" s="67" t="s">
        <v>47</v>
      </c>
      <c r="G26" s="51">
        <f>G15-SUM(G16:G25)</f>
        <v>0</v>
      </c>
      <c r="H26" s="69">
        <f t="shared" si="2"/>
        <v>0</v>
      </c>
      <c r="I26" s="51">
        <f>I15-SUM(I16:I25)</f>
        <v>9.9999999999909051E-3</v>
      </c>
      <c r="J26" s="69">
        <f t="shared" ref="J26" si="4">+I26/I$15</f>
        <v>9.219988936004892E-5</v>
      </c>
      <c r="K26" s="69">
        <f t="shared" ref="K26" si="5">+IFERROR(G26/I26-1, "-")</f>
        <v>-1</v>
      </c>
      <c r="M26" s="51">
        <f>M15-SUM(M16:M25)</f>
        <v>9.9999999999909051E-3</v>
      </c>
      <c r="N26" s="51">
        <f t="shared" si="0"/>
        <v>-1</v>
      </c>
      <c r="P26" s="56"/>
    </row>
    <row r="27" spans="2:16" x14ac:dyDescent="0.2">
      <c r="B27" s="55"/>
      <c r="F27" s="62" t="s">
        <v>40</v>
      </c>
      <c r="G27" s="64">
        <f>+SUM(G28:G31)</f>
        <v>43.83</v>
      </c>
      <c r="H27" s="70">
        <f>+G27/G32</f>
        <v>0.22840020844189685</v>
      </c>
      <c r="I27" s="64">
        <f>+SUM(I28:I31)</f>
        <v>36.42</v>
      </c>
      <c r="J27" s="64"/>
      <c r="K27" s="70">
        <f t="shared" ref="K27:K32" si="6">+IFERROR(G27/I27-1, "-")</f>
        <v>0.20345963756177921</v>
      </c>
      <c r="M27" s="64">
        <f>+SUM(M28:M31)</f>
        <v>29.06</v>
      </c>
      <c r="N27" s="70">
        <f>+IFERROR(G27/M27-1, "-")</f>
        <v>0.50825877494838267</v>
      </c>
      <c r="P27" s="56"/>
    </row>
    <row r="28" spans="2:16" x14ac:dyDescent="0.2">
      <c r="B28" s="55"/>
      <c r="F28" s="67" t="s">
        <v>56</v>
      </c>
      <c r="G28" s="51">
        <v>43.83</v>
      </c>
      <c r="H28" s="69">
        <f>+G28/G$27</f>
        <v>1</v>
      </c>
      <c r="I28" s="51">
        <v>36.42</v>
      </c>
      <c r="J28" s="69">
        <f t="shared" ref="J28:J31" si="7">+I28/I$27</f>
        <v>1</v>
      </c>
      <c r="K28" s="69">
        <f t="shared" si="6"/>
        <v>0.20345963756177921</v>
      </c>
      <c r="M28" s="51">
        <v>29.06</v>
      </c>
      <c r="N28" s="69">
        <f t="shared" ref="N28:N32" si="8">+IFERROR(G28/M28-1, "-")</f>
        <v>0.50825877494838267</v>
      </c>
      <c r="P28" s="56"/>
    </row>
    <row r="29" spans="2:16" x14ac:dyDescent="0.2">
      <c r="B29" s="55"/>
      <c r="F29" s="67"/>
      <c r="G29" s="51"/>
      <c r="H29" s="69">
        <f t="shared" ref="H29:H31" si="9">+G29/G$27</f>
        <v>0</v>
      </c>
      <c r="I29" s="51"/>
      <c r="J29" s="69">
        <f t="shared" si="7"/>
        <v>0</v>
      </c>
      <c r="K29" s="69" t="str">
        <f t="shared" si="6"/>
        <v>-</v>
      </c>
      <c r="M29" s="51"/>
      <c r="N29" s="69" t="str">
        <f t="shared" si="8"/>
        <v>-</v>
      </c>
      <c r="P29" s="56"/>
    </row>
    <row r="30" spans="2:16" x14ac:dyDescent="0.2">
      <c r="B30" s="55"/>
      <c r="F30" s="68"/>
      <c r="G30" s="51"/>
      <c r="H30" s="69">
        <f t="shared" si="9"/>
        <v>0</v>
      </c>
      <c r="I30" s="51"/>
      <c r="J30" s="69">
        <f t="shared" si="7"/>
        <v>0</v>
      </c>
      <c r="K30" s="69" t="str">
        <f t="shared" si="6"/>
        <v>-</v>
      </c>
      <c r="M30" s="51"/>
      <c r="N30" s="69" t="str">
        <f t="shared" si="8"/>
        <v>-</v>
      </c>
      <c r="P30" s="56"/>
    </row>
    <row r="31" spans="2:16" x14ac:dyDescent="0.2">
      <c r="B31" s="55"/>
      <c r="F31" s="68"/>
      <c r="G31" s="51"/>
      <c r="H31" s="69">
        <f t="shared" si="9"/>
        <v>0</v>
      </c>
      <c r="I31" s="51"/>
      <c r="J31" s="69">
        <f t="shared" si="7"/>
        <v>0</v>
      </c>
      <c r="K31" s="69" t="str">
        <f t="shared" si="6"/>
        <v>-</v>
      </c>
      <c r="M31" s="51"/>
      <c r="N31" s="69" t="str">
        <f t="shared" si="8"/>
        <v>-</v>
      </c>
      <c r="P31" s="56"/>
    </row>
    <row r="32" spans="2:16" x14ac:dyDescent="0.2">
      <c r="B32" s="55"/>
      <c r="F32" s="62" t="s">
        <v>2</v>
      </c>
      <c r="G32" s="64">
        <f>+G27+G15</f>
        <v>191.89999999999998</v>
      </c>
      <c r="H32" s="64"/>
      <c r="I32" s="64">
        <f>+I27+I15</f>
        <v>144.88</v>
      </c>
      <c r="J32" s="64"/>
      <c r="K32" s="70">
        <f t="shared" si="6"/>
        <v>0.32454445057979009</v>
      </c>
      <c r="M32" s="64">
        <f>+M27+M15</f>
        <v>131.13999999999999</v>
      </c>
      <c r="N32" s="70">
        <f t="shared" si="8"/>
        <v>0.46332164099435724</v>
      </c>
      <c r="P32" s="56"/>
    </row>
    <row r="33" spans="2:16" x14ac:dyDescent="0.2">
      <c r="B33" s="55"/>
      <c r="F33" s="65"/>
      <c r="G33" s="77">
        <f>+G32/G34</f>
        <v>0.28691894801369555</v>
      </c>
      <c r="H33" s="65"/>
      <c r="I33" s="65"/>
      <c r="J33" s="65"/>
      <c r="K33" s="65"/>
      <c r="P33" s="56"/>
    </row>
    <row r="34" spans="2:16" x14ac:dyDescent="0.2">
      <c r="B34" s="55"/>
      <c r="F34" s="65" t="s">
        <v>44</v>
      </c>
      <c r="G34" s="78">
        <f>+'Macro Región Oriente'!D32</f>
        <v>668.82999999999993</v>
      </c>
      <c r="H34" s="65"/>
      <c r="I34" s="65"/>
      <c r="J34" s="65"/>
      <c r="K34" s="65"/>
      <c r="P34" s="56"/>
    </row>
    <row r="35" spans="2:16" x14ac:dyDescent="0.2">
      <c r="B35" s="55"/>
      <c r="F35" s="65" t="s">
        <v>45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48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1" t="s">
        <v>113</v>
      </c>
      <c r="G40" s="91"/>
      <c r="H40" s="91"/>
      <c r="I40" s="91"/>
      <c r="J40" s="91"/>
      <c r="K40" s="91"/>
      <c r="P40" s="56"/>
    </row>
    <row r="41" spans="2:16" x14ac:dyDescent="0.2">
      <c r="B41" s="55"/>
      <c r="F41" s="90" t="s">
        <v>108</v>
      </c>
      <c r="G41" s="90"/>
      <c r="H41" s="90"/>
      <c r="I41" s="90"/>
      <c r="J41" s="90"/>
      <c r="K41" s="90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46</v>
      </c>
      <c r="G43" s="63" t="s">
        <v>111</v>
      </c>
      <c r="H43" s="63" t="s">
        <v>41</v>
      </c>
      <c r="I43" s="63" t="s">
        <v>42</v>
      </c>
      <c r="J43" s="63" t="s">
        <v>41</v>
      </c>
      <c r="K43" s="63" t="s">
        <v>112</v>
      </c>
      <c r="M43" s="63" t="s">
        <v>43</v>
      </c>
      <c r="N43" s="63" t="s">
        <v>110</v>
      </c>
      <c r="P43" s="56"/>
    </row>
    <row r="44" spans="2:16" x14ac:dyDescent="0.2">
      <c r="B44" s="55"/>
      <c r="F44" s="61" t="s">
        <v>79</v>
      </c>
      <c r="G44" s="51">
        <v>47.23</v>
      </c>
      <c r="H44" s="69">
        <f>+G44/G$55</f>
        <v>0.24611776967170401</v>
      </c>
      <c r="I44" s="51">
        <v>33.4</v>
      </c>
      <c r="J44" s="69">
        <f>+I44/I$55</f>
        <v>0.23053561568194367</v>
      </c>
      <c r="K44" s="69">
        <f t="shared" ref="K44:K55" si="10">+IFERROR(G44/I44-1, "-")</f>
        <v>0.41407185628742504</v>
      </c>
      <c r="M44" s="51">
        <v>15.94</v>
      </c>
      <c r="N44" s="69">
        <f t="shared" ref="N44:N55" si="11">+IFERROR(G44/M44-1, "-")</f>
        <v>1.9629861982434127</v>
      </c>
      <c r="P44" s="56"/>
    </row>
    <row r="45" spans="2:16" x14ac:dyDescent="0.2">
      <c r="B45" s="55"/>
      <c r="F45" s="61" t="s">
        <v>59</v>
      </c>
      <c r="G45" s="51">
        <v>24.16</v>
      </c>
      <c r="H45" s="69">
        <f t="shared" ref="H45:H54" si="12">+G45/G$55</f>
        <v>0.1258989056800417</v>
      </c>
      <c r="I45" s="51">
        <v>18.2</v>
      </c>
      <c r="J45" s="69">
        <f t="shared" ref="J45:J54" si="13">+I45/I$55</f>
        <v>0.12562120375483157</v>
      </c>
      <c r="K45" s="69">
        <f t="shared" si="10"/>
        <v>0.32747252747252764</v>
      </c>
      <c r="M45" s="51">
        <v>11.45</v>
      </c>
      <c r="N45" s="69">
        <f t="shared" si="11"/>
        <v>1.110043668122271</v>
      </c>
      <c r="P45" s="56"/>
    </row>
    <row r="46" spans="2:16" x14ac:dyDescent="0.2">
      <c r="B46" s="55"/>
      <c r="F46" s="61" t="s">
        <v>72</v>
      </c>
      <c r="G46" s="51">
        <v>20.12</v>
      </c>
      <c r="H46" s="69">
        <f t="shared" si="12"/>
        <v>0.10484627410109434</v>
      </c>
      <c r="I46" s="51">
        <v>16</v>
      </c>
      <c r="J46" s="69">
        <f t="shared" si="13"/>
        <v>0.11043622308117063</v>
      </c>
      <c r="K46" s="69">
        <f t="shared" si="10"/>
        <v>0.25750000000000006</v>
      </c>
      <c r="M46" s="51">
        <v>13.52</v>
      </c>
      <c r="N46" s="69">
        <f t="shared" si="11"/>
        <v>0.48816568047337294</v>
      </c>
      <c r="P46" s="56"/>
    </row>
    <row r="47" spans="2:16" x14ac:dyDescent="0.2">
      <c r="B47" s="55"/>
      <c r="F47" s="61" t="s">
        <v>85</v>
      </c>
      <c r="G47" s="51">
        <v>17.329999999999998</v>
      </c>
      <c r="H47" s="69">
        <f t="shared" si="12"/>
        <v>9.0307451797811356E-2</v>
      </c>
      <c r="I47" s="51">
        <v>8.4499999999999993</v>
      </c>
      <c r="J47" s="69">
        <f t="shared" si="13"/>
        <v>5.8324130314743233E-2</v>
      </c>
      <c r="K47" s="69">
        <f t="shared" si="10"/>
        <v>1.0508875739644972</v>
      </c>
      <c r="M47" s="51">
        <v>2.3199999999999998</v>
      </c>
      <c r="N47" s="69">
        <f t="shared" si="11"/>
        <v>6.4698275862068959</v>
      </c>
      <c r="P47" s="56"/>
    </row>
    <row r="48" spans="2:16" x14ac:dyDescent="0.2">
      <c r="B48" s="55"/>
      <c r="F48" s="61" t="s">
        <v>80</v>
      </c>
      <c r="G48" s="51">
        <v>16.989999999999998</v>
      </c>
      <c r="H48" s="69">
        <f t="shared" si="12"/>
        <v>8.8535695674830647E-2</v>
      </c>
      <c r="I48" s="51">
        <v>6.08</v>
      </c>
      <c r="J48" s="69">
        <f t="shared" si="13"/>
        <v>4.1965764770844842E-2</v>
      </c>
      <c r="K48" s="69">
        <f t="shared" si="10"/>
        <v>1.794407894736842</v>
      </c>
      <c r="M48" s="51">
        <v>40.89</v>
      </c>
      <c r="N48" s="69">
        <f t="shared" si="11"/>
        <v>-0.58449498654927856</v>
      </c>
      <c r="P48" s="56"/>
    </row>
    <row r="49" spans="2:16" x14ac:dyDescent="0.2">
      <c r="B49" s="55"/>
      <c r="F49" s="61" t="s">
        <v>73</v>
      </c>
      <c r="G49" s="51">
        <v>8.56</v>
      </c>
      <c r="H49" s="69">
        <f t="shared" si="12"/>
        <v>4.4606565919749874E-2</v>
      </c>
      <c r="I49" s="51">
        <v>9.44</v>
      </c>
      <c r="J49" s="69">
        <f t="shared" si="13"/>
        <v>6.5157371617890661E-2</v>
      </c>
      <c r="K49" s="69">
        <f t="shared" si="10"/>
        <v>-9.322033898305071E-2</v>
      </c>
      <c r="M49" s="51">
        <v>5.25</v>
      </c>
      <c r="N49" s="69">
        <f t="shared" si="11"/>
        <v>0.63047619047619063</v>
      </c>
      <c r="P49" s="56"/>
    </row>
    <row r="50" spans="2:16" x14ac:dyDescent="0.2">
      <c r="B50" s="55"/>
      <c r="F50" s="61" t="s">
        <v>78</v>
      </c>
      <c r="G50" s="51">
        <v>7.55</v>
      </c>
      <c r="H50" s="69">
        <f t="shared" si="12"/>
        <v>3.934340802501303E-2</v>
      </c>
      <c r="I50" s="51">
        <v>8.5500000000000007</v>
      </c>
      <c r="J50" s="69">
        <f t="shared" si="13"/>
        <v>5.9014356709000557E-2</v>
      </c>
      <c r="K50" s="69">
        <f t="shared" si="10"/>
        <v>-0.11695906432748548</v>
      </c>
      <c r="M50" s="51">
        <v>7.24</v>
      </c>
      <c r="N50" s="69">
        <f t="shared" si="11"/>
        <v>4.2817679558011079E-2</v>
      </c>
      <c r="P50" s="56"/>
    </row>
    <row r="51" spans="2:16" x14ac:dyDescent="0.2">
      <c r="B51" s="55"/>
      <c r="F51" s="61" t="s">
        <v>58</v>
      </c>
      <c r="G51" s="51">
        <v>5.79</v>
      </c>
      <c r="H51" s="69">
        <f t="shared" si="12"/>
        <v>3.0171964564877543E-2</v>
      </c>
      <c r="I51" s="51">
        <v>10.4</v>
      </c>
      <c r="J51" s="69">
        <f t="shared" si="13"/>
        <v>7.1783545002760907E-2</v>
      </c>
      <c r="K51" s="69">
        <f t="shared" si="10"/>
        <v>-0.44326923076923075</v>
      </c>
      <c r="M51" s="51">
        <v>9.0500000000000007</v>
      </c>
      <c r="N51" s="69">
        <f t="shared" si="11"/>
        <v>-0.36022099447513822</v>
      </c>
      <c r="P51" s="56"/>
    </row>
    <row r="52" spans="2:16" x14ac:dyDescent="0.2">
      <c r="B52" s="55"/>
      <c r="F52" s="61" t="s">
        <v>74</v>
      </c>
      <c r="G52" s="51">
        <v>5.67</v>
      </c>
      <c r="H52" s="69">
        <f t="shared" si="12"/>
        <v>2.954663887441376E-2</v>
      </c>
      <c r="I52" s="51">
        <v>3.7</v>
      </c>
      <c r="J52" s="69">
        <f t="shared" si="13"/>
        <v>2.5538376587520707E-2</v>
      </c>
      <c r="K52" s="69">
        <f t="shared" si="10"/>
        <v>0.53243243243243232</v>
      </c>
      <c r="M52" s="51">
        <v>1.84</v>
      </c>
      <c r="N52" s="69">
        <f t="shared" si="11"/>
        <v>2.0815217391304346</v>
      </c>
      <c r="P52" s="56"/>
    </row>
    <row r="53" spans="2:16" x14ac:dyDescent="0.2">
      <c r="B53" s="55"/>
      <c r="F53" s="61" t="s">
        <v>76</v>
      </c>
      <c r="G53" s="51">
        <v>5.64</v>
      </c>
      <c r="H53" s="69">
        <f t="shared" si="12"/>
        <v>2.9390307451797812E-2</v>
      </c>
      <c r="I53" s="51">
        <v>4.57</v>
      </c>
      <c r="J53" s="69">
        <f t="shared" si="13"/>
        <v>3.1543346217559359E-2</v>
      </c>
      <c r="K53" s="69">
        <f t="shared" si="10"/>
        <v>0.23413566739606106</v>
      </c>
      <c r="M53" s="51">
        <v>4.4000000000000004</v>
      </c>
      <c r="N53" s="69">
        <f t="shared" si="11"/>
        <v>0.28181818181818175</v>
      </c>
      <c r="P53" s="56"/>
    </row>
    <row r="54" spans="2:16" x14ac:dyDescent="0.2">
      <c r="B54" s="55"/>
      <c r="F54" s="62" t="s">
        <v>47</v>
      </c>
      <c r="G54" s="51">
        <f>+G32-SUM(G44:G53)</f>
        <v>32.860000000000014</v>
      </c>
      <c r="H54" s="69">
        <f t="shared" si="12"/>
        <v>0.17123501823866608</v>
      </c>
      <c r="I54" s="51">
        <f>+I32-SUM(I44:I53)</f>
        <v>26.090000000000003</v>
      </c>
      <c r="J54" s="69">
        <f t="shared" si="13"/>
        <v>0.18008006626173387</v>
      </c>
      <c r="K54" s="69">
        <f t="shared" si="10"/>
        <v>0.25948639325412071</v>
      </c>
      <c r="M54" s="51">
        <f>+M32-SUM(M44:M53)</f>
        <v>19.239999999999981</v>
      </c>
      <c r="N54" s="70">
        <f t="shared" si="11"/>
        <v>0.70790020790021035</v>
      </c>
      <c r="P54" s="56"/>
    </row>
    <row r="55" spans="2:16" x14ac:dyDescent="0.2">
      <c r="B55" s="55"/>
      <c r="F55" s="62" t="s">
        <v>2</v>
      </c>
      <c r="G55" s="64">
        <f>+SUM(G44:G54)</f>
        <v>191.89999999999998</v>
      </c>
      <c r="H55" s="64"/>
      <c r="I55" s="64">
        <f>+SUM(I44:I54)</f>
        <v>144.88</v>
      </c>
      <c r="J55" s="64"/>
      <c r="K55" s="70">
        <f t="shared" si="10"/>
        <v>0.32454445057979009</v>
      </c>
      <c r="M55" s="64">
        <f>+SUM(M44:M54)</f>
        <v>131.13999999999999</v>
      </c>
      <c r="N55" s="70">
        <f t="shared" si="11"/>
        <v>0.46332164099435724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44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45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49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1" t="s">
        <v>114</v>
      </c>
      <c r="G63" s="91"/>
      <c r="H63" s="91"/>
      <c r="I63" s="91"/>
      <c r="J63" s="91"/>
      <c r="K63" s="91"/>
      <c r="P63" s="56"/>
    </row>
    <row r="64" spans="2:16" x14ac:dyDescent="0.2">
      <c r="B64" s="55"/>
      <c r="F64" s="90" t="s">
        <v>108</v>
      </c>
      <c r="G64" s="90"/>
      <c r="H64" s="90"/>
      <c r="I64" s="90"/>
      <c r="J64" s="90"/>
      <c r="K64" s="90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38</v>
      </c>
      <c r="G66" s="63" t="s">
        <v>111</v>
      </c>
      <c r="H66" s="63" t="s">
        <v>41</v>
      </c>
      <c r="I66" s="63" t="s">
        <v>42</v>
      </c>
      <c r="J66" s="63" t="s">
        <v>41</v>
      </c>
      <c r="K66" s="63" t="s">
        <v>112</v>
      </c>
      <c r="M66" s="63" t="s">
        <v>43</v>
      </c>
      <c r="N66" s="63" t="s">
        <v>110</v>
      </c>
      <c r="P66" s="56"/>
    </row>
    <row r="67" spans="2:16" x14ac:dyDescent="0.2">
      <c r="B67" s="55"/>
      <c r="F67" s="62" t="s">
        <v>39</v>
      </c>
      <c r="G67" s="64">
        <f>+SUM(G68:G78)</f>
        <v>148.07</v>
      </c>
      <c r="H67" s="64"/>
      <c r="I67" s="64">
        <f>+SUM(I68:I78)</f>
        <v>108.46</v>
      </c>
      <c r="J67" s="64"/>
      <c r="K67" s="70">
        <f t="shared" ref="K67:K91" si="14">+IFERROR(G67/I67-1, "-")</f>
        <v>0.36520376175548597</v>
      </c>
      <c r="M67" s="64">
        <f>+SUM(M68:M78)</f>
        <v>102.08</v>
      </c>
      <c r="N67" s="70">
        <f t="shared" ref="N67:N91" si="15">+IFERROR(G67/M67-1, "-")</f>
        <v>0.45052899686520376</v>
      </c>
      <c r="P67" s="56"/>
    </row>
    <row r="68" spans="2:16" x14ac:dyDescent="0.2">
      <c r="B68" s="55"/>
      <c r="F68" s="67" t="s">
        <v>151</v>
      </c>
      <c r="G68" s="51">
        <v>52.86</v>
      </c>
      <c r="H68" s="69">
        <f>+G68/G$67</f>
        <v>0.35699331397312084</v>
      </c>
      <c r="I68" s="51">
        <v>38.86</v>
      </c>
      <c r="J68" s="69">
        <f>+I68/I$67</f>
        <v>0.35828877005347592</v>
      </c>
      <c r="K68" s="69">
        <f t="shared" si="14"/>
        <v>0.36026762738033979</v>
      </c>
      <c r="M68" s="51">
        <v>13.73</v>
      </c>
      <c r="N68" s="69">
        <f t="shared" si="15"/>
        <v>2.8499635833940276</v>
      </c>
      <c r="P68" s="56"/>
    </row>
    <row r="69" spans="2:16" x14ac:dyDescent="0.2">
      <c r="B69" s="55"/>
      <c r="F69" s="67" t="s">
        <v>94</v>
      </c>
      <c r="G69" s="51">
        <v>33.22</v>
      </c>
      <c r="H69" s="69">
        <f t="shared" ref="H69:H78" si="16">+G69/G$67</f>
        <v>0.22435334639022084</v>
      </c>
      <c r="I69" s="51">
        <v>32.29</v>
      </c>
      <c r="J69" s="69">
        <f t="shared" ref="J69:J78" si="17">+I69/I$67</f>
        <v>0.29771344274386874</v>
      </c>
      <c r="K69" s="69">
        <f t="shared" si="14"/>
        <v>2.8801486528337028E-2</v>
      </c>
      <c r="M69" s="51">
        <v>21.89</v>
      </c>
      <c r="N69" s="69">
        <f t="shared" si="15"/>
        <v>0.51758793969849237</v>
      </c>
      <c r="P69" s="56"/>
    </row>
    <row r="70" spans="2:16" x14ac:dyDescent="0.2">
      <c r="B70" s="55"/>
      <c r="F70" s="67" t="s">
        <v>154</v>
      </c>
      <c r="G70" s="51">
        <v>12.52</v>
      </c>
      <c r="H70" s="69">
        <f t="shared" si="16"/>
        <v>8.4554602552846622E-2</v>
      </c>
      <c r="I70" s="51">
        <v>8.16</v>
      </c>
      <c r="J70" s="69">
        <f t="shared" si="17"/>
        <v>7.5235109717868343E-2</v>
      </c>
      <c r="K70" s="69">
        <f t="shared" si="14"/>
        <v>0.53431372549019596</v>
      </c>
      <c r="M70" s="51">
        <v>3.09</v>
      </c>
      <c r="N70" s="69">
        <f t="shared" si="15"/>
        <v>3.0517799352750812</v>
      </c>
      <c r="P70" s="56"/>
    </row>
    <row r="71" spans="2:16" x14ac:dyDescent="0.2">
      <c r="B71" s="55"/>
      <c r="F71" s="67" t="s">
        <v>155</v>
      </c>
      <c r="G71" s="51">
        <v>11.58</v>
      </c>
      <c r="H71" s="69">
        <f t="shared" si="16"/>
        <v>7.8206253798878911E-2</v>
      </c>
      <c r="I71" s="51">
        <v>0</v>
      </c>
      <c r="J71" s="69">
        <f t="shared" si="17"/>
        <v>0</v>
      </c>
      <c r="K71" s="69" t="str">
        <f t="shared" si="14"/>
        <v>-</v>
      </c>
      <c r="M71" s="51">
        <v>18.66</v>
      </c>
      <c r="N71" s="69">
        <f t="shared" si="15"/>
        <v>-0.37942122186495175</v>
      </c>
      <c r="P71" s="56"/>
    </row>
    <row r="72" spans="2:16" x14ac:dyDescent="0.2">
      <c r="B72" s="55"/>
      <c r="F72" s="67" t="s">
        <v>95</v>
      </c>
      <c r="G72" s="51">
        <v>11.15</v>
      </c>
      <c r="H72" s="69">
        <f t="shared" si="16"/>
        <v>7.53022219220639E-2</v>
      </c>
      <c r="I72" s="51">
        <v>9.4700000000000006</v>
      </c>
      <c r="J72" s="69">
        <f t="shared" si="17"/>
        <v>8.7313295224045739E-2</v>
      </c>
      <c r="K72" s="69">
        <f t="shared" si="14"/>
        <v>0.17740232312565984</v>
      </c>
      <c r="M72" s="51">
        <v>8.19</v>
      </c>
      <c r="N72" s="69">
        <f t="shared" si="15"/>
        <v>0.36141636141636146</v>
      </c>
      <c r="P72" s="56"/>
    </row>
    <row r="73" spans="2:16" x14ac:dyDescent="0.2">
      <c r="B73" s="55"/>
      <c r="F73" s="67" t="s">
        <v>156</v>
      </c>
      <c r="G73" s="51">
        <v>9.1199999999999992</v>
      </c>
      <c r="H73" s="69">
        <f t="shared" si="16"/>
        <v>6.1592490038495304E-2</v>
      </c>
      <c r="I73" s="51">
        <v>0.93</v>
      </c>
      <c r="J73" s="69">
        <f t="shared" si="17"/>
        <v>8.5745897104923478E-3</v>
      </c>
      <c r="K73" s="69">
        <f t="shared" si="14"/>
        <v>8.8064516129032242</v>
      </c>
      <c r="M73" s="51">
        <v>18.04</v>
      </c>
      <c r="N73" s="69">
        <f t="shared" si="15"/>
        <v>-0.49445676274944572</v>
      </c>
      <c r="P73" s="56"/>
    </row>
    <row r="74" spans="2:16" x14ac:dyDescent="0.2">
      <c r="B74" s="55"/>
      <c r="F74" s="67" t="s">
        <v>157</v>
      </c>
      <c r="G74" s="51">
        <v>6.26</v>
      </c>
      <c r="H74" s="69">
        <f t="shared" si="16"/>
        <v>4.2277301276423311E-2</v>
      </c>
      <c r="I74" s="51">
        <v>2.52</v>
      </c>
      <c r="J74" s="69">
        <f t="shared" si="17"/>
        <v>2.3234372118753458E-2</v>
      </c>
      <c r="K74" s="69">
        <f t="shared" si="14"/>
        <v>1.4841269841269842</v>
      </c>
      <c r="M74" s="51">
        <v>2.91</v>
      </c>
      <c r="N74" s="69">
        <f t="shared" si="15"/>
        <v>1.1512027491408934</v>
      </c>
      <c r="P74" s="56"/>
    </row>
    <row r="75" spans="2:16" x14ac:dyDescent="0.2">
      <c r="B75" s="55"/>
      <c r="F75" s="67" t="s">
        <v>158</v>
      </c>
      <c r="G75" s="51">
        <v>1.34</v>
      </c>
      <c r="H75" s="69">
        <f t="shared" si="16"/>
        <v>9.0497737556561094E-3</v>
      </c>
      <c r="I75" s="51">
        <v>1.3</v>
      </c>
      <c r="J75" s="69">
        <f t="shared" si="17"/>
        <v>1.1985985616817262E-2</v>
      </c>
      <c r="K75" s="69">
        <f t="shared" si="14"/>
        <v>3.0769230769230882E-2</v>
      </c>
      <c r="M75" s="51">
        <v>0.94</v>
      </c>
      <c r="N75" s="69">
        <f t="shared" si="15"/>
        <v>0.42553191489361719</v>
      </c>
      <c r="P75" s="56"/>
    </row>
    <row r="76" spans="2:16" x14ac:dyDescent="0.2">
      <c r="B76" s="55"/>
      <c r="F76" s="67" t="s">
        <v>159</v>
      </c>
      <c r="G76" s="51">
        <v>1.02</v>
      </c>
      <c r="H76" s="69">
        <f t="shared" si="16"/>
        <v>6.8886337543053967E-3</v>
      </c>
      <c r="I76" s="51">
        <v>0.16</v>
      </c>
      <c r="J76" s="69">
        <f t="shared" si="17"/>
        <v>1.4751982297621243E-3</v>
      </c>
      <c r="K76" s="69">
        <f t="shared" si="14"/>
        <v>5.375</v>
      </c>
      <c r="M76" s="51">
        <v>0.04</v>
      </c>
      <c r="N76" s="69">
        <f t="shared" si="15"/>
        <v>24.5</v>
      </c>
      <c r="P76" s="56"/>
    </row>
    <row r="77" spans="2:16" x14ac:dyDescent="0.2">
      <c r="B77" s="55"/>
      <c r="F77" s="67" t="s">
        <v>160</v>
      </c>
      <c r="G77" s="51">
        <v>0.98</v>
      </c>
      <c r="H77" s="69">
        <f t="shared" si="16"/>
        <v>6.6184912541365571E-3</v>
      </c>
      <c r="I77" s="51">
        <v>0.17</v>
      </c>
      <c r="J77" s="69">
        <f t="shared" si="17"/>
        <v>1.5673981191222572E-3</v>
      </c>
      <c r="K77" s="69">
        <f t="shared" si="14"/>
        <v>4.7647058823529402</v>
      </c>
      <c r="M77" s="51">
        <v>0</v>
      </c>
      <c r="N77" s="69" t="str">
        <f t="shared" si="15"/>
        <v>-</v>
      </c>
      <c r="P77" s="56"/>
    </row>
    <row r="78" spans="2:16" x14ac:dyDescent="0.2">
      <c r="B78" s="55"/>
      <c r="F78" s="67" t="s">
        <v>63</v>
      </c>
      <c r="G78" s="51">
        <f>+G15-SUM(G68:G77)</f>
        <v>8.0200000000000102</v>
      </c>
      <c r="H78" s="69">
        <f t="shared" si="16"/>
        <v>5.4163571283852303E-2</v>
      </c>
      <c r="I78" s="51">
        <f>+I15-SUM(I68:I77)</f>
        <v>14.599999999999994</v>
      </c>
      <c r="J78" s="69">
        <f t="shared" si="17"/>
        <v>0.1346118384657938</v>
      </c>
      <c r="K78" s="69">
        <f t="shared" si="14"/>
        <v>-0.45068493150684841</v>
      </c>
      <c r="M78" s="51">
        <f>+M15-SUM(M68:M77)</f>
        <v>14.590000000000003</v>
      </c>
      <c r="N78" s="69">
        <f t="shared" si="15"/>
        <v>-0.45030843043180202</v>
      </c>
      <c r="P78" s="56"/>
    </row>
    <row r="79" spans="2:16" x14ac:dyDescent="0.2">
      <c r="B79" s="55"/>
      <c r="F79" s="62" t="s">
        <v>40</v>
      </c>
      <c r="G79" s="64">
        <f>+SUM(G80:G90)</f>
        <v>43.83</v>
      </c>
      <c r="H79" s="64"/>
      <c r="I79" s="64">
        <f>+SUM(I80:I90)</f>
        <v>36.42</v>
      </c>
      <c r="J79" s="64"/>
      <c r="K79" s="70">
        <f t="shared" si="14"/>
        <v>0.20345963756177921</v>
      </c>
      <c r="M79" s="64">
        <f>+SUM(M80:M90)</f>
        <v>29.06</v>
      </c>
      <c r="N79" s="70">
        <f t="shared" si="15"/>
        <v>0.50825877494838267</v>
      </c>
      <c r="P79" s="56"/>
    </row>
    <row r="80" spans="2:16" x14ac:dyDescent="0.2">
      <c r="B80" s="55"/>
      <c r="F80" s="67" t="s">
        <v>136</v>
      </c>
      <c r="G80" s="72">
        <v>43.83</v>
      </c>
      <c r="H80" s="69">
        <f>+G80/G$79</f>
        <v>1</v>
      </c>
      <c r="I80" s="51">
        <v>35.880000000000003</v>
      </c>
      <c r="J80" s="69">
        <f>+I80/I$79</f>
        <v>0.98517298187808899</v>
      </c>
      <c r="K80" s="69">
        <f t="shared" si="14"/>
        <v>0.22157190635451496</v>
      </c>
      <c r="M80" s="51">
        <v>27.43</v>
      </c>
      <c r="N80" s="69">
        <f t="shared" si="15"/>
        <v>0.59788552679547946</v>
      </c>
      <c r="P80" s="56"/>
    </row>
    <row r="81" spans="2:16" x14ac:dyDescent="0.2">
      <c r="B81" s="55"/>
      <c r="F81" s="67" t="s">
        <v>161</v>
      </c>
      <c r="G81" s="72">
        <v>0</v>
      </c>
      <c r="H81" s="69">
        <f t="shared" ref="H81:H90" si="18">+G81/G$79</f>
        <v>0</v>
      </c>
      <c r="I81" s="51">
        <v>0.53</v>
      </c>
      <c r="J81" s="69">
        <f t="shared" ref="J81:J90" si="19">+I81/I$79</f>
        <v>1.4552443712246019E-2</v>
      </c>
      <c r="K81" s="69">
        <f t="shared" si="14"/>
        <v>-1</v>
      </c>
      <c r="M81" s="51">
        <v>0.16</v>
      </c>
      <c r="N81" s="69">
        <f t="shared" si="15"/>
        <v>-1</v>
      </c>
      <c r="P81" s="56"/>
    </row>
    <row r="82" spans="2:16" x14ac:dyDescent="0.2">
      <c r="B82" s="55"/>
      <c r="F82" s="67" t="s">
        <v>139</v>
      </c>
      <c r="G82" s="72">
        <v>0</v>
      </c>
      <c r="H82" s="69">
        <f t="shared" si="18"/>
        <v>0</v>
      </c>
      <c r="I82" s="51">
        <v>0</v>
      </c>
      <c r="J82" s="69">
        <f t="shared" si="19"/>
        <v>0</v>
      </c>
      <c r="K82" s="69" t="str">
        <f t="shared" si="14"/>
        <v>-</v>
      </c>
      <c r="M82" s="51">
        <v>1.45</v>
      </c>
      <c r="N82" s="69">
        <f t="shared" si="15"/>
        <v>-1</v>
      </c>
      <c r="P82" s="56"/>
    </row>
    <row r="83" spans="2:16" x14ac:dyDescent="0.2">
      <c r="B83" s="55"/>
      <c r="F83" s="67" t="s">
        <v>162</v>
      </c>
      <c r="G83" s="72">
        <v>0.01</v>
      </c>
      <c r="H83" s="69">
        <f t="shared" si="18"/>
        <v>2.2815423226100847E-4</v>
      </c>
      <c r="I83" s="51"/>
      <c r="J83" s="69">
        <f t="shared" si="19"/>
        <v>0</v>
      </c>
      <c r="K83" s="69" t="str">
        <f t="shared" si="14"/>
        <v>-</v>
      </c>
      <c r="M83" s="51">
        <v>0</v>
      </c>
      <c r="N83" s="69" t="str">
        <f t="shared" si="15"/>
        <v>-</v>
      </c>
      <c r="P83" s="56"/>
    </row>
    <row r="84" spans="2:16" x14ac:dyDescent="0.2">
      <c r="B84" s="55"/>
      <c r="F84" s="67" t="s">
        <v>163</v>
      </c>
      <c r="G84" s="72">
        <v>0</v>
      </c>
      <c r="H84" s="69">
        <f t="shared" si="18"/>
        <v>0</v>
      </c>
      <c r="I84" s="51">
        <v>0</v>
      </c>
      <c r="J84" s="69">
        <f t="shared" si="19"/>
        <v>0</v>
      </c>
      <c r="K84" s="69" t="str">
        <f t="shared" si="14"/>
        <v>-</v>
      </c>
      <c r="M84" s="51">
        <v>0.01</v>
      </c>
      <c r="N84" s="69">
        <f t="shared" si="15"/>
        <v>-1</v>
      </c>
      <c r="P84" s="56"/>
    </row>
    <row r="85" spans="2:16" x14ac:dyDescent="0.2">
      <c r="B85" s="55"/>
      <c r="F85" s="67"/>
      <c r="G85" s="72"/>
      <c r="H85" s="69">
        <f t="shared" si="18"/>
        <v>0</v>
      </c>
      <c r="I85" s="51"/>
      <c r="J85" s="69">
        <f t="shared" si="19"/>
        <v>0</v>
      </c>
      <c r="K85" s="69" t="str">
        <f t="shared" si="14"/>
        <v>-</v>
      </c>
      <c r="M85" s="51"/>
      <c r="N85" s="69" t="str">
        <f t="shared" si="15"/>
        <v>-</v>
      </c>
      <c r="P85" s="56"/>
    </row>
    <row r="86" spans="2:16" x14ac:dyDescent="0.2">
      <c r="B86" s="55"/>
      <c r="F86" s="67"/>
      <c r="G86" s="51"/>
      <c r="H86" s="69">
        <f t="shared" si="18"/>
        <v>0</v>
      </c>
      <c r="I86" s="51"/>
      <c r="J86" s="69">
        <f t="shared" si="19"/>
        <v>0</v>
      </c>
      <c r="K86" s="69" t="str">
        <f t="shared" si="14"/>
        <v>-</v>
      </c>
      <c r="M86" s="51"/>
      <c r="N86" s="69" t="str">
        <f t="shared" si="15"/>
        <v>-</v>
      </c>
      <c r="P86" s="56"/>
    </row>
    <row r="87" spans="2:16" x14ac:dyDescent="0.2">
      <c r="B87" s="55"/>
      <c r="F87" s="67"/>
      <c r="G87" s="51"/>
      <c r="H87" s="69">
        <f t="shared" si="18"/>
        <v>0</v>
      </c>
      <c r="I87" s="51"/>
      <c r="J87" s="69">
        <f t="shared" si="19"/>
        <v>0</v>
      </c>
      <c r="K87" s="69" t="str">
        <f t="shared" si="14"/>
        <v>-</v>
      </c>
      <c r="M87" s="51"/>
      <c r="N87" s="69" t="str">
        <f t="shared" si="15"/>
        <v>-</v>
      </c>
      <c r="P87" s="56"/>
    </row>
    <row r="88" spans="2:16" x14ac:dyDescent="0.2">
      <c r="B88" s="55"/>
      <c r="F88" s="67"/>
      <c r="G88" s="51"/>
      <c r="H88" s="69">
        <f t="shared" si="18"/>
        <v>0</v>
      </c>
      <c r="I88" s="51"/>
      <c r="J88" s="69">
        <f t="shared" si="19"/>
        <v>0</v>
      </c>
      <c r="K88" s="69" t="str">
        <f t="shared" si="14"/>
        <v>-</v>
      </c>
      <c r="M88" s="51"/>
      <c r="N88" s="69" t="str">
        <f t="shared" si="15"/>
        <v>-</v>
      </c>
      <c r="P88" s="56"/>
    </row>
    <row r="89" spans="2:16" x14ac:dyDescent="0.2">
      <c r="B89" s="55"/>
      <c r="F89" s="67"/>
      <c r="G89" s="51"/>
      <c r="H89" s="69">
        <f t="shared" si="18"/>
        <v>0</v>
      </c>
      <c r="I89" s="51"/>
      <c r="J89" s="69">
        <f t="shared" si="19"/>
        <v>0</v>
      </c>
      <c r="K89" s="69" t="str">
        <f t="shared" si="14"/>
        <v>-</v>
      </c>
      <c r="M89" s="51"/>
      <c r="N89" s="69" t="str">
        <f t="shared" si="15"/>
        <v>-</v>
      </c>
      <c r="P89" s="56"/>
    </row>
    <row r="90" spans="2:16" x14ac:dyDescent="0.2">
      <c r="B90" s="55"/>
      <c r="F90" s="67" t="s">
        <v>47</v>
      </c>
      <c r="G90" s="51">
        <f>+G27-SUM(G80:G89)</f>
        <v>-9.9999999999980105E-3</v>
      </c>
      <c r="H90" s="69">
        <f t="shared" si="18"/>
        <v>-2.2815423226096306E-4</v>
      </c>
      <c r="I90" s="51">
        <f>+I27-SUM(I80:I89)</f>
        <v>9.9999999999980105E-3</v>
      </c>
      <c r="J90" s="69">
        <f t="shared" si="19"/>
        <v>2.7457440966496458E-4</v>
      </c>
      <c r="K90" s="69">
        <f t="shared" si="14"/>
        <v>-2</v>
      </c>
      <c r="M90" s="51">
        <f>+M27-SUM(M80:M89)</f>
        <v>9.9999999999980105E-3</v>
      </c>
      <c r="N90" s="69">
        <f t="shared" si="15"/>
        <v>-2</v>
      </c>
      <c r="P90" s="56"/>
    </row>
    <row r="91" spans="2:16" x14ac:dyDescent="0.2">
      <c r="B91" s="55"/>
      <c r="F91" s="62" t="s">
        <v>2</v>
      </c>
      <c r="G91" s="64">
        <f>+G79+G67</f>
        <v>191.89999999999998</v>
      </c>
      <c r="H91" s="64"/>
      <c r="I91" s="64">
        <f>+I79+I67</f>
        <v>144.88</v>
      </c>
      <c r="J91" s="64"/>
      <c r="K91" s="70">
        <f t="shared" si="14"/>
        <v>0.32454445057979009</v>
      </c>
      <c r="M91" s="64">
        <f>+M79+M67</f>
        <v>131.13999999999999</v>
      </c>
      <c r="N91" s="70">
        <f t="shared" si="15"/>
        <v>0.46332164099435724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44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45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ignoredErrors>
    <ignoredError sqref="H5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6"/>
  <sheetViews>
    <sheetView topLeftCell="D25" zoomScale="115" zoomScaleNormal="115" workbookViewId="0">
      <selection activeCell="D68" sqref="D68"/>
    </sheetView>
  </sheetViews>
  <sheetFormatPr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92" t="s">
        <v>122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6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2:16" x14ac:dyDescent="0.2">
      <c r="B8" s="55"/>
      <c r="I8" s="60"/>
      <c r="J8" s="60"/>
      <c r="K8" s="60"/>
      <c r="L8" s="60"/>
      <c r="M8" s="60"/>
      <c r="N8" s="60"/>
      <c r="O8" s="60"/>
      <c r="P8" s="56"/>
    </row>
    <row r="9" spans="2:16" x14ac:dyDescent="0.2">
      <c r="B9" s="55"/>
      <c r="F9" s="60" t="s">
        <v>37</v>
      </c>
      <c r="G9" s="60"/>
      <c r="H9" s="60"/>
      <c r="I9" s="60"/>
      <c r="J9" s="60"/>
      <c r="K9" s="60"/>
      <c r="L9" s="65"/>
      <c r="M9" s="65"/>
      <c r="N9" s="65"/>
      <c r="O9" s="65"/>
      <c r="P9" s="56"/>
    </row>
    <row r="10" spans="2:16" x14ac:dyDescent="0.2">
      <c r="B10" s="5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56"/>
    </row>
    <row r="11" spans="2:16" x14ac:dyDescent="0.2">
      <c r="B11" s="55"/>
      <c r="F11" s="91" t="s">
        <v>116</v>
      </c>
      <c r="G11" s="91"/>
      <c r="H11" s="91"/>
      <c r="I11" s="91"/>
      <c r="J11" s="91"/>
      <c r="K11" s="91"/>
      <c r="L11" s="65"/>
      <c r="M11" s="65"/>
      <c r="N11" s="65"/>
      <c r="O11" s="65"/>
      <c r="P11" s="56"/>
    </row>
    <row r="12" spans="2:16" x14ac:dyDescent="0.2">
      <c r="B12" s="55"/>
      <c r="F12" s="90" t="s">
        <v>108</v>
      </c>
      <c r="G12" s="90"/>
      <c r="H12" s="90"/>
      <c r="I12" s="90"/>
      <c r="J12" s="90"/>
      <c r="K12" s="90"/>
      <c r="L12" s="65"/>
      <c r="M12" s="65"/>
      <c r="N12" s="65"/>
      <c r="O12" s="65"/>
      <c r="P12" s="56"/>
    </row>
    <row r="13" spans="2:16" x14ac:dyDescent="0.2">
      <c r="B13" s="55"/>
      <c r="F13" s="66"/>
      <c r="G13" s="66"/>
      <c r="H13" s="66"/>
      <c r="I13" s="66"/>
      <c r="J13" s="66"/>
      <c r="K13" s="66"/>
      <c r="L13" s="65"/>
      <c r="M13" s="65"/>
      <c r="N13" s="65"/>
      <c r="O13" s="65"/>
      <c r="P13" s="56"/>
    </row>
    <row r="14" spans="2:16" x14ac:dyDescent="0.2">
      <c r="B14" s="55"/>
      <c r="F14" s="63" t="s">
        <v>38</v>
      </c>
      <c r="G14" s="63" t="s">
        <v>111</v>
      </c>
      <c r="H14" s="63" t="s">
        <v>41</v>
      </c>
      <c r="I14" s="63" t="s">
        <v>42</v>
      </c>
      <c r="J14" s="63" t="s">
        <v>41</v>
      </c>
      <c r="K14" s="63" t="s">
        <v>112</v>
      </c>
      <c r="L14" s="65"/>
      <c r="M14" s="63" t="s">
        <v>43</v>
      </c>
      <c r="N14" s="63" t="s">
        <v>110</v>
      </c>
      <c r="O14" s="65"/>
      <c r="P14" s="56"/>
    </row>
    <row r="15" spans="2:16" x14ac:dyDescent="0.2">
      <c r="B15" s="55"/>
      <c r="F15" s="62" t="s">
        <v>39</v>
      </c>
      <c r="G15" s="64">
        <v>142.74</v>
      </c>
      <c r="H15" s="70">
        <f>1-H27</f>
        <v>0.9885726158321213</v>
      </c>
      <c r="I15" s="64">
        <v>102.93</v>
      </c>
      <c r="J15" s="64"/>
      <c r="K15" s="70">
        <f>+IFERROR(G15/I15-1, "-")</f>
        <v>0.38676770620810252</v>
      </c>
      <c r="L15" s="65"/>
      <c r="M15" s="64">
        <v>48.03</v>
      </c>
      <c r="N15" s="70">
        <f t="shared" ref="N15:N26" si="0">+IFERROR(G15/M15-1, "-")</f>
        <v>1.9718925671455341</v>
      </c>
      <c r="O15" s="65"/>
      <c r="P15" s="56"/>
    </row>
    <row r="16" spans="2:16" x14ac:dyDescent="0.2">
      <c r="B16" s="55"/>
      <c r="F16" s="67" t="s">
        <v>69</v>
      </c>
      <c r="G16" s="51">
        <v>109.08</v>
      </c>
      <c r="H16" s="69">
        <f>+G16/G$15</f>
        <v>0.76418663303909196</v>
      </c>
      <c r="I16" s="51">
        <v>73.08</v>
      </c>
      <c r="J16" s="69">
        <f>+I16/I$15</f>
        <v>0.70999708539784312</v>
      </c>
      <c r="K16" s="69">
        <f t="shared" ref="K16:K25" si="1">+IFERROR(G16/I16-1, "-")</f>
        <v>0.49261083743842371</v>
      </c>
      <c r="L16" s="65"/>
      <c r="M16" s="51">
        <v>29.66</v>
      </c>
      <c r="N16" s="69">
        <f t="shared" si="0"/>
        <v>2.6776803776129467</v>
      </c>
      <c r="O16" s="65"/>
      <c r="P16" s="56"/>
    </row>
    <row r="17" spans="2:16" x14ac:dyDescent="0.2">
      <c r="B17" s="55"/>
      <c r="F17" s="67" t="s">
        <v>55</v>
      </c>
      <c r="G17" s="51">
        <v>33.04</v>
      </c>
      <c r="H17" s="69">
        <f t="shared" ref="H17:H26" si="2">+G17/G$15</f>
        <v>0.23146980524029703</v>
      </c>
      <c r="I17" s="51">
        <v>29.4</v>
      </c>
      <c r="J17" s="69">
        <f t="shared" ref="J17:J25" si="3">+I17/I$15</f>
        <v>0.28563101136694841</v>
      </c>
      <c r="K17" s="69">
        <f t="shared" si="1"/>
        <v>0.12380952380952381</v>
      </c>
      <c r="L17" s="65"/>
      <c r="M17" s="51">
        <v>18.25</v>
      </c>
      <c r="N17" s="69">
        <f t="shared" si="0"/>
        <v>0.81041095890410952</v>
      </c>
      <c r="O17" s="65"/>
      <c r="P17" s="56"/>
    </row>
    <row r="18" spans="2:16" x14ac:dyDescent="0.2">
      <c r="B18" s="55"/>
      <c r="F18" s="67" t="s">
        <v>51</v>
      </c>
      <c r="G18" s="51">
        <v>0.36</v>
      </c>
      <c r="H18" s="69">
        <f t="shared" si="2"/>
        <v>2.5220680958385872E-3</v>
      </c>
      <c r="I18" s="51">
        <v>0.25</v>
      </c>
      <c r="J18" s="69">
        <f t="shared" si="3"/>
        <v>2.4288351306713299E-3</v>
      </c>
      <c r="K18" s="69">
        <f t="shared" si="1"/>
        <v>0.43999999999999995</v>
      </c>
      <c r="L18" s="65"/>
      <c r="M18" s="51">
        <v>0.01</v>
      </c>
      <c r="N18" s="69">
        <f t="shared" si="0"/>
        <v>35</v>
      </c>
      <c r="O18" s="65"/>
      <c r="P18" s="56"/>
    </row>
    <row r="19" spans="2:16" x14ac:dyDescent="0.2">
      <c r="B19" s="55"/>
      <c r="F19" s="67" t="s">
        <v>54</v>
      </c>
      <c r="G19" s="51">
        <v>0.23</v>
      </c>
      <c r="H19" s="69">
        <f t="shared" si="2"/>
        <v>1.611321283452431E-3</v>
      </c>
      <c r="I19" s="51">
        <v>0.03</v>
      </c>
      <c r="J19" s="69">
        <f t="shared" si="3"/>
        <v>2.9146021568055957E-4</v>
      </c>
      <c r="K19" s="69">
        <f t="shared" si="1"/>
        <v>6.666666666666667</v>
      </c>
      <c r="L19" s="65"/>
      <c r="M19" s="51">
        <v>0.05</v>
      </c>
      <c r="N19" s="69">
        <f t="shared" si="0"/>
        <v>3.5999999999999996</v>
      </c>
      <c r="O19" s="65"/>
      <c r="P19" s="56"/>
    </row>
    <row r="20" spans="2:16" x14ac:dyDescent="0.2">
      <c r="B20" s="55"/>
      <c r="F20" s="67" t="s">
        <v>52</v>
      </c>
      <c r="G20" s="51">
        <v>0.03</v>
      </c>
      <c r="H20" s="69">
        <f t="shared" si="2"/>
        <v>2.1017234131988228E-4</v>
      </c>
      <c r="I20" s="51">
        <v>0.16</v>
      </c>
      <c r="J20" s="69">
        <f t="shared" si="3"/>
        <v>1.5544544836296511E-3</v>
      </c>
      <c r="K20" s="69">
        <f t="shared" si="1"/>
        <v>-0.8125</v>
      </c>
      <c r="M20" s="51">
        <v>0.05</v>
      </c>
      <c r="N20" s="69">
        <f t="shared" si="0"/>
        <v>-0.4</v>
      </c>
      <c r="P20" s="56"/>
    </row>
    <row r="21" spans="2:16" x14ac:dyDescent="0.2">
      <c r="B21" s="55"/>
      <c r="F21" s="67" t="s">
        <v>50</v>
      </c>
      <c r="G21" s="51">
        <v>0.01</v>
      </c>
      <c r="H21" s="69">
        <f t="shared" si="2"/>
        <v>7.0057447106627434E-5</v>
      </c>
      <c r="I21" s="51">
        <v>0</v>
      </c>
      <c r="J21" s="69">
        <f t="shared" si="3"/>
        <v>0</v>
      </c>
      <c r="K21" s="69" t="str">
        <f t="shared" si="1"/>
        <v>-</v>
      </c>
      <c r="M21" s="51"/>
      <c r="N21" s="69" t="str">
        <f t="shared" si="0"/>
        <v>-</v>
      </c>
      <c r="P21" s="56"/>
    </row>
    <row r="22" spans="2:16" x14ac:dyDescent="0.2">
      <c r="B22" s="55"/>
      <c r="F22" s="67"/>
      <c r="G22" s="51"/>
      <c r="H22" s="69">
        <f t="shared" si="2"/>
        <v>0</v>
      </c>
      <c r="I22" s="51"/>
      <c r="J22" s="69">
        <f t="shared" si="3"/>
        <v>0</v>
      </c>
      <c r="K22" s="69" t="str">
        <f t="shared" si="1"/>
        <v>-</v>
      </c>
      <c r="M22" s="51"/>
      <c r="N22" s="69" t="str">
        <f t="shared" si="0"/>
        <v>-</v>
      </c>
      <c r="P22" s="56"/>
    </row>
    <row r="23" spans="2:16" x14ac:dyDescent="0.2">
      <c r="B23" s="55"/>
      <c r="F23" s="67"/>
      <c r="G23" s="51"/>
      <c r="H23" s="69">
        <f t="shared" si="2"/>
        <v>0</v>
      </c>
      <c r="I23" s="51"/>
      <c r="J23" s="69">
        <f t="shared" si="3"/>
        <v>0</v>
      </c>
      <c r="K23" s="69" t="str">
        <f t="shared" si="1"/>
        <v>-</v>
      </c>
      <c r="M23" s="51"/>
      <c r="N23" s="69" t="str">
        <f t="shared" si="0"/>
        <v>-</v>
      </c>
      <c r="P23" s="56"/>
    </row>
    <row r="24" spans="2:16" x14ac:dyDescent="0.2">
      <c r="B24" s="55"/>
      <c r="F24" s="67"/>
      <c r="G24" s="51"/>
      <c r="H24" s="69">
        <f t="shared" si="2"/>
        <v>0</v>
      </c>
      <c r="I24" s="51"/>
      <c r="J24" s="69">
        <f t="shared" si="3"/>
        <v>0</v>
      </c>
      <c r="K24" s="69" t="str">
        <f t="shared" si="1"/>
        <v>-</v>
      </c>
      <c r="M24" s="51"/>
      <c r="N24" s="69" t="str">
        <f t="shared" si="0"/>
        <v>-</v>
      </c>
      <c r="P24" s="56"/>
    </row>
    <row r="25" spans="2:16" x14ac:dyDescent="0.2">
      <c r="B25" s="55"/>
      <c r="F25" s="67"/>
      <c r="G25" s="51"/>
      <c r="H25" s="69">
        <f t="shared" si="2"/>
        <v>0</v>
      </c>
      <c r="I25" s="51"/>
      <c r="J25" s="69">
        <f t="shared" si="3"/>
        <v>0</v>
      </c>
      <c r="K25" s="69" t="str">
        <f t="shared" si="1"/>
        <v>-</v>
      </c>
      <c r="M25" s="51"/>
      <c r="N25" s="69" t="str">
        <f t="shared" si="0"/>
        <v>-</v>
      </c>
      <c r="P25" s="56"/>
    </row>
    <row r="26" spans="2:16" x14ac:dyDescent="0.2">
      <c r="B26" s="55"/>
      <c r="F26" s="67" t="s">
        <v>47</v>
      </c>
      <c r="G26" s="51">
        <f>G15-SUM(G16:G25)</f>
        <v>-9.9999999999909051E-3</v>
      </c>
      <c r="H26" s="69">
        <f t="shared" si="2"/>
        <v>-7.005744710656371E-5</v>
      </c>
      <c r="I26" s="51">
        <f>I15-SUM(I16:I25)</f>
        <v>1.0000000000019327E-2</v>
      </c>
      <c r="J26" s="69">
        <f t="shared" ref="J26" si="4">+I26/I$15</f>
        <v>9.7153405227040965E-5</v>
      </c>
      <c r="K26" s="69">
        <f t="shared" ref="K26" si="5">+IFERROR(G26/I26-1, "-")</f>
        <v>-1.9999999999971578</v>
      </c>
      <c r="M26" s="51">
        <f>M15-SUM(M16:M25)</f>
        <v>1.0000000000012221E-2</v>
      </c>
      <c r="N26" s="51">
        <f t="shared" si="0"/>
        <v>-1.9999999999978684</v>
      </c>
      <c r="P26" s="56"/>
    </row>
    <row r="27" spans="2:16" x14ac:dyDescent="0.2">
      <c r="B27" s="55"/>
      <c r="F27" s="62" t="s">
        <v>40</v>
      </c>
      <c r="G27" s="64">
        <f>+SUM(G28:G31)</f>
        <v>1.65</v>
      </c>
      <c r="H27" s="70">
        <f>+G27/G32</f>
        <v>1.1427384167878659E-2</v>
      </c>
      <c r="I27" s="64">
        <f>+SUM(I28:I31)</f>
        <v>0</v>
      </c>
      <c r="J27" s="64"/>
      <c r="K27" s="70" t="str">
        <f t="shared" ref="K27:K32" si="6">+IFERROR(G27/I27-1, "-")</f>
        <v>-</v>
      </c>
      <c r="M27" s="64">
        <f>+SUM(M28:M31)</f>
        <v>0</v>
      </c>
      <c r="N27" s="70" t="str">
        <f>+IFERROR(G27/M27-1, "-")</f>
        <v>-</v>
      </c>
      <c r="P27" s="56"/>
    </row>
    <row r="28" spans="2:16" x14ac:dyDescent="0.2">
      <c r="B28" s="55"/>
      <c r="F28" s="67" t="s">
        <v>123</v>
      </c>
      <c r="G28" s="51">
        <v>1.65</v>
      </c>
      <c r="H28" s="69">
        <f>+G28/G$27</f>
        <v>1</v>
      </c>
      <c r="I28" s="51">
        <v>0</v>
      </c>
      <c r="J28" s="69" t="e">
        <f t="shared" ref="J28:J31" si="7">+I28/I$27</f>
        <v>#DIV/0!</v>
      </c>
      <c r="K28" s="69" t="str">
        <f t="shared" si="6"/>
        <v>-</v>
      </c>
      <c r="M28" s="51">
        <v>0</v>
      </c>
      <c r="N28" s="69" t="str">
        <f t="shared" ref="N28:N32" si="8">+IFERROR(G28/M28-1, "-")</f>
        <v>-</v>
      </c>
      <c r="P28" s="56"/>
    </row>
    <row r="29" spans="2:16" x14ac:dyDescent="0.2">
      <c r="B29" s="55"/>
      <c r="F29" s="67"/>
      <c r="G29" s="51"/>
      <c r="H29" s="69">
        <f t="shared" ref="H29:H31" si="9">+G29/G$27</f>
        <v>0</v>
      </c>
      <c r="I29" s="51"/>
      <c r="J29" s="69" t="e">
        <f t="shared" si="7"/>
        <v>#DIV/0!</v>
      </c>
      <c r="K29" s="69" t="str">
        <f t="shared" si="6"/>
        <v>-</v>
      </c>
      <c r="M29" s="51"/>
      <c r="N29" s="69" t="str">
        <f t="shared" si="8"/>
        <v>-</v>
      </c>
      <c r="P29" s="56"/>
    </row>
    <row r="30" spans="2:16" x14ac:dyDescent="0.2">
      <c r="B30" s="55"/>
      <c r="F30" s="68"/>
      <c r="G30" s="51"/>
      <c r="H30" s="69">
        <f t="shared" si="9"/>
        <v>0</v>
      </c>
      <c r="I30" s="51"/>
      <c r="J30" s="69" t="e">
        <f t="shared" si="7"/>
        <v>#DIV/0!</v>
      </c>
      <c r="K30" s="69" t="str">
        <f t="shared" si="6"/>
        <v>-</v>
      </c>
      <c r="M30" s="51"/>
      <c r="N30" s="69" t="str">
        <f t="shared" si="8"/>
        <v>-</v>
      </c>
      <c r="P30" s="56"/>
    </row>
    <row r="31" spans="2:16" x14ac:dyDescent="0.2">
      <c r="B31" s="55"/>
      <c r="F31" s="68"/>
      <c r="G31" s="51"/>
      <c r="H31" s="69">
        <f t="shared" si="9"/>
        <v>0</v>
      </c>
      <c r="I31" s="51"/>
      <c r="J31" s="69" t="e">
        <f t="shared" si="7"/>
        <v>#DIV/0!</v>
      </c>
      <c r="K31" s="69" t="str">
        <f t="shared" si="6"/>
        <v>-</v>
      </c>
      <c r="M31" s="51"/>
      <c r="N31" s="69" t="str">
        <f t="shared" si="8"/>
        <v>-</v>
      </c>
      <c r="P31" s="56"/>
    </row>
    <row r="32" spans="2:16" x14ac:dyDescent="0.2">
      <c r="B32" s="55"/>
      <c r="F32" s="62" t="s">
        <v>2</v>
      </c>
      <c r="G32" s="64">
        <f>+G27+G15</f>
        <v>144.39000000000001</v>
      </c>
      <c r="H32" s="64"/>
      <c r="I32" s="64">
        <f>+I27+I15</f>
        <v>102.93</v>
      </c>
      <c r="J32" s="64"/>
      <c r="K32" s="70">
        <f t="shared" si="6"/>
        <v>0.4027980180705335</v>
      </c>
      <c r="M32" s="64">
        <f>+M27+M15</f>
        <v>48.03</v>
      </c>
      <c r="N32" s="70">
        <f t="shared" si="8"/>
        <v>2.0062460961898814</v>
      </c>
      <c r="P32" s="56"/>
    </row>
    <row r="33" spans="2:16" x14ac:dyDescent="0.2">
      <c r="B33" s="55"/>
      <c r="F33" s="65"/>
      <c r="G33" s="77">
        <f>+G32/G34</f>
        <v>0.21588445494370773</v>
      </c>
      <c r="H33" s="65"/>
      <c r="I33" s="65"/>
      <c r="J33" s="65"/>
      <c r="K33" s="65"/>
      <c r="P33" s="56"/>
    </row>
    <row r="34" spans="2:16" x14ac:dyDescent="0.2">
      <c r="B34" s="55"/>
      <c r="F34" s="65" t="s">
        <v>44</v>
      </c>
      <c r="G34" s="78">
        <f>+'Macro Región Oriente'!D32</f>
        <v>668.82999999999993</v>
      </c>
      <c r="H34" s="65"/>
      <c r="I34" s="65"/>
      <c r="J34" s="65"/>
      <c r="K34" s="65"/>
      <c r="P34" s="56"/>
    </row>
    <row r="35" spans="2:16" x14ac:dyDescent="0.2">
      <c r="B35" s="55"/>
      <c r="F35" s="65" t="s">
        <v>45</v>
      </c>
      <c r="G35" s="65"/>
      <c r="H35" s="65"/>
      <c r="I35" s="65"/>
      <c r="J35" s="65"/>
      <c r="K35" s="65"/>
      <c r="P35" s="56"/>
    </row>
    <row r="36" spans="2:16" x14ac:dyDescent="0.2">
      <c r="B36" s="55"/>
      <c r="F36" s="65"/>
      <c r="G36" s="65"/>
      <c r="H36" s="65"/>
      <c r="I36" s="65"/>
      <c r="J36" s="65"/>
      <c r="K36" s="65"/>
      <c r="P36" s="56"/>
    </row>
    <row r="37" spans="2:16" x14ac:dyDescent="0.2">
      <c r="B37" s="55"/>
      <c r="F37" s="65"/>
      <c r="G37" s="65"/>
      <c r="H37" s="65"/>
      <c r="I37" s="65"/>
      <c r="J37" s="65"/>
      <c r="K37" s="65"/>
      <c r="P37" s="56"/>
    </row>
    <row r="38" spans="2:16" x14ac:dyDescent="0.2">
      <c r="B38" s="55"/>
      <c r="F38" s="60" t="s">
        <v>48</v>
      </c>
      <c r="G38" s="60"/>
      <c r="H38" s="60"/>
      <c r="I38" s="60"/>
      <c r="J38" s="60"/>
      <c r="K38" s="60"/>
      <c r="P38" s="56"/>
    </row>
    <row r="39" spans="2:16" x14ac:dyDescent="0.2">
      <c r="B39" s="55"/>
      <c r="F39" s="65"/>
      <c r="G39" s="65"/>
      <c r="H39" s="65"/>
      <c r="I39" s="65"/>
      <c r="J39" s="65"/>
      <c r="K39" s="65"/>
      <c r="P39" s="56"/>
    </row>
    <row r="40" spans="2:16" x14ac:dyDescent="0.2">
      <c r="B40" s="55"/>
      <c r="F40" s="91" t="s">
        <v>113</v>
      </c>
      <c r="G40" s="91"/>
      <c r="H40" s="91"/>
      <c r="I40" s="91"/>
      <c r="J40" s="91"/>
      <c r="K40" s="91"/>
      <c r="P40" s="56"/>
    </row>
    <row r="41" spans="2:16" x14ac:dyDescent="0.2">
      <c r="B41" s="55"/>
      <c r="F41" s="90" t="s">
        <v>108</v>
      </c>
      <c r="G41" s="90"/>
      <c r="H41" s="90"/>
      <c r="I41" s="90"/>
      <c r="J41" s="90"/>
      <c r="K41" s="90"/>
      <c r="P41" s="56"/>
    </row>
    <row r="42" spans="2:16" x14ac:dyDescent="0.2">
      <c r="B42" s="55"/>
      <c r="F42" s="66"/>
      <c r="G42" s="66"/>
      <c r="H42" s="66"/>
      <c r="I42" s="66"/>
      <c r="J42" s="66"/>
      <c r="K42" s="66"/>
      <c r="P42" s="56"/>
    </row>
    <row r="43" spans="2:16" x14ac:dyDescent="0.2">
      <c r="B43" s="55"/>
      <c r="F43" s="63" t="s">
        <v>46</v>
      </c>
      <c r="G43" s="63" t="s">
        <v>111</v>
      </c>
      <c r="H43" s="63" t="s">
        <v>41</v>
      </c>
      <c r="I43" s="63" t="s">
        <v>42</v>
      </c>
      <c r="J43" s="63" t="s">
        <v>41</v>
      </c>
      <c r="K43" s="63" t="s">
        <v>112</v>
      </c>
      <c r="M43" s="63" t="s">
        <v>43</v>
      </c>
      <c r="N43" s="63" t="s">
        <v>110</v>
      </c>
      <c r="P43" s="56"/>
    </row>
    <row r="44" spans="2:16" x14ac:dyDescent="0.2">
      <c r="B44" s="55"/>
      <c r="F44" s="61" t="s">
        <v>81</v>
      </c>
      <c r="G44" s="51">
        <v>58.41</v>
      </c>
      <c r="H44" s="69">
        <f>+G44/G$55</f>
        <v>0.40452939954290457</v>
      </c>
      <c r="I44" s="51">
        <v>13.72</v>
      </c>
      <c r="J44" s="69">
        <f>+I44/I$55</f>
        <v>0.13329447197124258</v>
      </c>
      <c r="K44" s="69">
        <f t="shared" ref="K44:K55" si="10">+IFERROR(G44/I44-1, "-")</f>
        <v>3.2572886297376087</v>
      </c>
      <c r="M44" s="51">
        <v>1.19</v>
      </c>
      <c r="N44" s="69">
        <f t="shared" ref="N44:N55" si="11">+IFERROR(G44/M44-1, "-")</f>
        <v>48.084033613445378</v>
      </c>
      <c r="P44" s="56"/>
    </row>
    <row r="45" spans="2:16" x14ac:dyDescent="0.2">
      <c r="B45" s="55"/>
      <c r="F45" s="61" t="s">
        <v>88</v>
      </c>
      <c r="G45" s="51">
        <v>19.510000000000002</v>
      </c>
      <c r="H45" s="69">
        <f t="shared" ref="H45:H54" si="12">+G45/G$55</f>
        <v>0.13512016067594709</v>
      </c>
      <c r="I45" s="51">
        <v>2.9</v>
      </c>
      <c r="J45" s="69">
        <f t="shared" ref="J45:J54" si="13">+I45/I$55</f>
        <v>2.8174487515787425E-2</v>
      </c>
      <c r="K45" s="69">
        <f t="shared" si="10"/>
        <v>5.7275862068965528</v>
      </c>
      <c r="M45" s="51">
        <v>0.44</v>
      </c>
      <c r="N45" s="69">
        <f t="shared" si="11"/>
        <v>43.340909090909093</v>
      </c>
      <c r="P45" s="56"/>
    </row>
    <row r="46" spans="2:16" x14ac:dyDescent="0.2">
      <c r="B46" s="55"/>
      <c r="F46" s="61" t="s">
        <v>59</v>
      </c>
      <c r="G46" s="51">
        <v>11.06</v>
      </c>
      <c r="H46" s="69">
        <f t="shared" si="12"/>
        <v>7.6598102361659384E-2</v>
      </c>
      <c r="I46" s="51">
        <v>13.32</v>
      </c>
      <c r="J46" s="69">
        <f t="shared" si="13"/>
        <v>0.12940833576216845</v>
      </c>
      <c r="K46" s="69">
        <f t="shared" si="10"/>
        <v>-0.16966966966966968</v>
      </c>
      <c r="M46" s="51">
        <v>7.3</v>
      </c>
      <c r="N46" s="69">
        <f t="shared" si="11"/>
        <v>0.51506849315068504</v>
      </c>
      <c r="P46" s="56"/>
    </row>
    <row r="47" spans="2:16" x14ac:dyDescent="0.2">
      <c r="B47" s="55"/>
      <c r="F47" s="61" t="s">
        <v>126</v>
      </c>
      <c r="G47" s="51">
        <v>11.04</v>
      </c>
      <c r="H47" s="69">
        <f t="shared" si="12"/>
        <v>7.6459588614169946E-2</v>
      </c>
      <c r="I47" s="51">
        <v>29.5</v>
      </c>
      <c r="J47" s="69">
        <f t="shared" si="13"/>
        <v>0.28660254541921693</v>
      </c>
      <c r="K47" s="69">
        <f t="shared" si="10"/>
        <v>-0.6257627118644068</v>
      </c>
      <c r="M47" s="51">
        <v>1.4</v>
      </c>
      <c r="N47" s="69">
        <f t="shared" si="11"/>
        <v>6.8857142857142852</v>
      </c>
      <c r="P47" s="56"/>
    </row>
    <row r="48" spans="2:16" x14ac:dyDescent="0.2">
      <c r="B48" s="55"/>
      <c r="F48" s="61" t="s">
        <v>83</v>
      </c>
      <c r="G48" s="51">
        <v>9.57</v>
      </c>
      <c r="H48" s="69">
        <f t="shared" si="12"/>
        <v>6.6278828173696236E-2</v>
      </c>
      <c r="I48" s="51">
        <v>2.14</v>
      </c>
      <c r="J48" s="69">
        <f t="shared" si="13"/>
        <v>2.0790828718546584E-2</v>
      </c>
      <c r="K48" s="69">
        <f t="shared" si="10"/>
        <v>3.47196261682243</v>
      </c>
      <c r="M48" s="51">
        <v>0.37</v>
      </c>
      <c r="N48" s="69">
        <f t="shared" si="11"/>
        <v>24.864864864864867</v>
      </c>
      <c r="P48" s="56"/>
    </row>
    <row r="49" spans="2:16" x14ac:dyDescent="0.2">
      <c r="B49" s="55"/>
      <c r="F49" s="61" t="s">
        <v>57</v>
      </c>
      <c r="G49" s="51">
        <v>8.7100000000000009</v>
      </c>
      <c r="H49" s="69">
        <f t="shared" si="12"/>
        <v>6.0322737031650392E-2</v>
      </c>
      <c r="I49" s="51">
        <v>9.5299999999999994</v>
      </c>
      <c r="J49" s="69">
        <f t="shared" si="13"/>
        <v>9.2587195181191087E-2</v>
      </c>
      <c r="K49" s="69">
        <f t="shared" si="10"/>
        <v>-8.6044071353620022E-2</v>
      </c>
      <c r="M49" s="51">
        <v>9</v>
      </c>
      <c r="N49" s="69">
        <f t="shared" si="11"/>
        <v>-3.2222222222222152E-2</v>
      </c>
      <c r="P49" s="56"/>
    </row>
    <row r="50" spans="2:16" x14ac:dyDescent="0.2">
      <c r="B50" s="55"/>
      <c r="F50" s="61" t="s">
        <v>76</v>
      </c>
      <c r="G50" s="51">
        <v>7.05</v>
      </c>
      <c r="H50" s="69">
        <f t="shared" si="12"/>
        <v>4.8826095990027005E-2</v>
      </c>
      <c r="I50" s="51">
        <v>7.92</v>
      </c>
      <c r="J50" s="69">
        <f t="shared" si="13"/>
        <v>7.6945496939667735E-2</v>
      </c>
      <c r="K50" s="69">
        <f t="shared" si="10"/>
        <v>-0.10984848484848486</v>
      </c>
      <c r="M50" s="51">
        <v>2.0299999999999998</v>
      </c>
      <c r="N50" s="69">
        <f t="shared" si="11"/>
        <v>2.472906403940887</v>
      </c>
      <c r="P50" s="56"/>
    </row>
    <row r="51" spans="2:16" x14ac:dyDescent="0.2">
      <c r="B51" s="55"/>
      <c r="F51" s="61" t="s">
        <v>87</v>
      </c>
      <c r="G51" s="51">
        <v>4.03</v>
      </c>
      <c r="H51" s="69">
        <f t="shared" si="12"/>
        <v>2.7910520119121821E-2</v>
      </c>
      <c r="I51" s="51">
        <v>9.6</v>
      </c>
      <c r="J51" s="69">
        <f t="shared" si="13"/>
        <v>9.326726901777907E-2</v>
      </c>
      <c r="K51" s="69">
        <f t="shared" si="10"/>
        <v>-0.58020833333333321</v>
      </c>
      <c r="M51" s="51">
        <v>0</v>
      </c>
      <c r="N51" s="69" t="str">
        <f t="shared" si="11"/>
        <v>-</v>
      </c>
      <c r="P51" s="56"/>
    </row>
    <row r="52" spans="2:16" x14ac:dyDescent="0.2">
      <c r="B52" s="55"/>
      <c r="F52" s="61" t="s">
        <v>73</v>
      </c>
      <c r="G52" s="51">
        <v>2.92</v>
      </c>
      <c r="H52" s="69">
        <f t="shared" si="12"/>
        <v>2.0223007133457992E-2</v>
      </c>
      <c r="I52" s="51">
        <v>3.34</v>
      </c>
      <c r="J52" s="69">
        <f t="shared" si="13"/>
        <v>3.2449237345768968E-2</v>
      </c>
      <c r="K52" s="69">
        <f t="shared" si="10"/>
        <v>-0.12574850299401197</v>
      </c>
      <c r="M52" s="51">
        <v>1.49</v>
      </c>
      <c r="N52" s="69">
        <f t="shared" si="11"/>
        <v>0.95973154362416113</v>
      </c>
      <c r="P52" s="56"/>
    </row>
    <row r="53" spans="2:16" x14ac:dyDescent="0.2">
      <c r="B53" s="55"/>
      <c r="F53" s="61" t="s">
        <v>80</v>
      </c>
      <c r="G53" s="51">
        <v>2.16</v>
      </c>
      <c r="H53" s="69">
        <f t="shared" si="12"/>
        <v>1.495948472885934E-2</v>
      </c>
      <c r="I53" s="51">
        <v>4.25</v>
      </c>
      <c r="J53" s="69">
        <f t="shared" si="13"/>
        <v>4.1290197221412611E-2</v>
      </c>
      <c r="K53" s="69">
        <f t="shared" si="10"/>
        <v>-0.49176470588235288</v>
      </c>
      <c r="M53" s="51">
        <v>18.239999999999998</v>
      </c>
      <c r="N53" s="69">
        <f t="shared" si="11"/>
        <v>-0.88157894736842102</v>
      </c>
      <c r="P53" s="56"/>
    </row>
    <row r="54" spans="2:16" x14ac:dyDescent="0.2">
      <c r="B54" s="55"/>
      <c r="F54" s="62" t="s">
        <v>47</v>
      </c>
      <c r="G54" s="51">
        <f>+G32-SUM(G44:G53)</f>
        <v>9.9300000000000352</v>
      </c>
      <c r="H54" s="69">
        <f t="shared" si="12"/>
        <v>6.877207562850636E-2</v>
      </c>
      <c r="I54" s="51">
        <f>+I32-SUM(I44:I53)</f>
        <v>6.710000000000008</v>
      </c>
      <c r="J54" s="69">
        <f t="shared" si="13"/>
        <v>6.5189934907218569E-2</v>
      </c>
      <c r="K54" s="69">
        <f t="shared" si="10"/>
        <v>0.47988077496274562</v>
      </c>
      <c r="M54" s="51">
        <f>+M32-SUM(M44:M53)</f>
        <v>6.5700000000000074</v>
      </c>
      <c r="N54" s="70">
        <f t="shared" si="11"/>
        <v>0.511415525114159</v>
      </c>
      <c r="P54" s="56"/>
    </row>
    <row r="55" spans="2:16" x14ac:dyDescent="0.2">
      <c r="B55" s="55"/>
      <c r="F55" s="62" t="s">
        <v>2</v>
      </c>
      <c r="G55" s="64">
        <f>+SUM(G44:G54)</f>
        <v>144.39000000000001</v>
      </c>
      <c r="H55" s="64"/>
      <c r="I55" s="64">
        <f>+SUM(I44:I54)</f>
        <v>102.93</v>
      </c>
      <c r="J55" s="64"/>
      <c r="K55" s="70">
        <f t="shared" si="10"/>
        <v>0.4027980180705335</v>
      </c>
      <c r="M55" s="64">
        <f>+SUM(M44:M54)</f>
        <v>48.03</v>
      </c>
      <c r="N55" s="70">
        <f t="shared" si="11"/>
        <v>2.0062460961898814</v>
      </c>
      <c r="P55" s="56"/>
    </row>
    <row r="56" spans="2:16" x14ac:dyDescent="0.2">
      <c r="B56" s="55"/>
      <c r="F56" s="65"/>
      <c r="G56" s="65"/>
      <c r="H56" s="65"/>
      <c r="I56" s="65"/>
      <c r="J56" s="65"/>
      <c r="K56" s="65"/>
      <c r="P56" s="56"/>
    </row>
    <row r="57" spans="2:16" x14ac:dyDescent="0.2">
      <c r="B57" s="55"/>
      <c r="F57" s="65" t="s">
        <v>44</v>
      </c>
      <c r="G57" s="65"/>
      <c r="H57" s="65"/>
      <c r="I57" s="65"/>
      <c r="J57" s="65"/>
      <c r="K57" s="65"/>
      <c r="P57" s="56"/>
    </row>
    <row r="58" spans="2:16" x14ac:dyDescent="0.2">
      <c r="B58" s="55"/>
      <c r="F58" s="65" t="s">
        <v>45</v>
      </c>
      <c r="G58" s="65"/>
      <c r="H58" s="65"/>
      <c r="I58" s="65"/>
      <c r="J58" s="65"/>
      <c r="K58" s="65"/>
      <c r="P58" s="56"/>
    </row>
    <row r="59" spans="2:16" x14ac:dyDescent="0.2">
      <c r="B59" s="55"/>
      <c r="F59" s="65"/>
      <c r="G59" s="65"/>
      <c r="H59" s="65"/>
      <c r="I59" s="65"/>
      <c r="J59" s="65"/>
      <c r="K59" s="65"/>
      <c r="P59" s="56"/>
    </row>
    <row r="60" spans="2:16" x14ac:dyDescent="0.2">
      <c r="B60" s="55"/>
      <c r="F60" s="65"/>
      <c r="G60" s="65"/>
      <c r="H60" s="65"/>
      <c r="I60" s="65"/>
      <c r="J60" s="65"/>
      <c r="K60" s="65"/>
      <c r="P60" s="56"/>
    </row>
    <row r="61" spans="2:16" x14ac:dyDescent="0.2">
      <c r="B61" s="55"/>
      <c r="F61" s="60" t="s">
        <v>49</v>
      </c>
      <c r="G61" s="60"/>
      <c r="H61" s="60"/>
      <c r="I61" s="60"/>
      <c r="J61" s="60"/>
      <c r="K61" s="60"/>
      <c r="P61" s="56"/>
    </row>
    <row r="62" spans="2:16" x14ac:dyDescent="0.2">
      <c r="B62" s="55"/>
      <c r="F62" s="65"/>
      <c r="G62" s="65"/>
      <c r="H62" s="65"/>
      <c r="I62" s="65"/>
      <c r="J62" s="65"/>
      <c r="K62" s="65"/>
      <c r="P62" s="56"/>
    </row>
    <row r="63" spans="2:16" x14ac:dyDescent="0.2">
      <c r="B63" s="55"/>
      <c r="F63" s="91" t="s">
        <v>114</v>
      </c>
      <c r="G63" s="91"/>
      <c r="H63" s="91"/>
      <c r="I63" s="91"/>
      <c r="J63" s="91"/>
      <c r="K63" s="91"/>
      <c r="P63" s="56"/>
    </row>
    <row r="64" spans="2:16" x14ac:dyDescent="0.2">
      <c r="B64" s="55"/>
      <c r="F64" s="90" t="s">
        <v>108</v>
      </c>
      <c r="G64" s="90"/>
      <c r="H64" s="90"/>
      <c r="I64" s="90"/>
      <c r="J64" s="90"/>
      <c r="K64" s="90"/>
      <c r="P64" s="56"/>
    </row>
    <row r="65" spans="2:16" x14ac:dyDescent="0.2">
      <c r="B65" s="55"/>
      <c r="F65" s="66"/>
      <c r="G65" s="66"/>
      <c r="H65" s="66"/>
      <c r="I65" s="66"/>
      <c r="J65" s="66"/>
      <c r="K65" s="66"/>
      <c r="P65" s="56"/>
    </row>
    <row r="66" spans="2:16" x14ac:dyDescent="0.2">
      <c r="B66" s="55"/>
      <c r="F66" s="63" t="s">
        <v>38</v>
      </c>
      <c r="G66" s="63" t="s">
        <v>111</v>
      </c>
      <c r="H66" s="63" t="s">
        <v>41</v>
      </c>
      <c r="I66" s="63" t="s">
        <v>42</v>
      </c>
      <c r="J66" s="63" t="s">
        <v>41</v>
      </c>
      <c r="K66" s="63" t="s">
        <v>112</v>
      </c>
      <c r="M66" s="63" t="s">
        <v>43</v>
      </c>
      <c r="N66" s="63" t="s">
        <v>110</v>
      </c>
      <c r="P66" s="56"/>
    </row>
    <row r="67" spans="2:16" x14ac:dyDescent="0.2">
      <c r="B67" s="55"/>
      <c r="F67" s="62" t="s">
        <v>39</v>
      </c>
      <c r="G67" s="64">
        <f>+SUM(G68:G78)</f>
        <v>142.74</v>
      </c>
      <c r="H67" s="64"/>
      <c r="I67" s="64">
        <f>+SUM(I68:I78)</f>
        <v>102.93</v>
      </c>
      <c r="J67" s="64"/>
      <c r="K67" s="70">
        <f t="shared" ref="K67:K91" si="14">+IFERROR(G67/I67-1, "-")</f>
        <v>0.38676770620810252</v>
      </c>
      <c r="M67" s="64">
        <f>+SUM(M68:M78)</f>
        <v>48.03</v>
      </c>
      <c r="N67" s="70">
        <f t="shared" ref="N67:N91" si="15">+IFERROR(G67/M67-1, "-")</f>
        <v>1.9718925671455341</v>
      </c>
      <c r="P67" s="56"/>
    </row>
    <row r="68" spans="2:16" x14ac:dyDescent="0.2">
      <c r="B68" s="55"/>
      <c r="F68" s="67" t="s">
        <v>96</v>
      </c>
      <c r="G68" s="51">
        <v>93.01</v>
      </c>
      <c r="H68" s="69">
        <f>+G68/G$67</f>
        <v>0.65160431553874176</v>
      </c>
      <c r="I68" s="51">
        <v>60.53</v>
      </c>
      <c r="J68" s="69">
        <f>+I68/I$67</f>
        <v>0.58806956183814241</v>
      </c>
      <c r="K68" s="69">
        <f t="shared" si="14"/>
        <v>0.53659342474805882</v>
      </c>
      <c r="M68" s="51">
        <v>21.2</v>
      </c>
      <c r="N68" s="69">
        <f t="shared" si="15"/>
        <v>3.3872641509433965</v>
      </c>
      <c r="P68" s="56"/>
    </row>
    <row r="69" spans="2:16" x14ac:dyDescent="0.2">
      <c r="B69" s="55"/>
      <c r="F69" s="67" t="s">
        <v>151</v>
      </c>
      <c r="G69" s="51">
        <v>12.72</v>
      </c>
      <c r="H69" s="69">
        <f t="shared" ref="H69:H78" si="16">+G69/G$67</f>
        <v>8.9113072719630093E-2</v>
      </c>
      <c r="I69" s="51">
        <v>8.51</v>
      </c>
      <c r="J69" s="69">
        <f t="shared" ref="J69:J78" si="17">+I69/I$67</f>
        <v>8.2677547848052063E-2</v>
      </c>
      <c r="K69" s="69">
        <f t="shared" si="14"/>
        <v>0.49471210340775573</v>
      </c>
      <c r="M69" s="51">
        <v>5.18</v>
      </c>
      <c r="N69" s="69">
        <f t="shared" si="15"/>
        <v>1.455598455598456</v>
      </c>
      <c r="P69" s="56"/>
    </row>
    <row r="70" spans="2:16" x14ac:dyDescent="0.2">
      <c r="B70" s="55"/>
      <c r="F70" s="67" t="s">
        <v>148</v>
      </c>
      <c r="G70" s="51">
        <v>11.06</v>
      </c>
      <c r="H70" s="69">
        <f t="shared" si="16"/>
        <v>7.7483536499929936E-2</v>
      </c>
      <c r="I70" s="51">
        <v>3.67</v>
      </c>
      <c r="J70" s="69">
        <f t="shared" si="17"/>
        <v>3.5655299718255123E-2</v>
      </c>
      <c r="K70" s="69">
        <f t="shared" si="14"/>
        <v>2.0136239782016352</v>
      </c>
      <c r="M70" s="51">
        <v>1.9</v>
      </c>
      <c r="N70" s="69">
        <f t="shared" si="15"/>
        <v>4.8210526315789481</v>
      </c>
      <c r="P70" s="56"/>
    </row>
    <row r="71" spans="2:16" x14ac:dyDescent="0.2">
      <c r="B71" s="55"/>
      <c r="F71" s="67" t="s">
        <v>97</v>
      </c>
      <c r="G71" s="51">
        <v>9.0299999999999994</v>
      </c>
      <c r="H71" s="69">
        <f t="shared" si="16"/>
        <v>6.3261874737284562E-2</v>
      </c>
      <c r="I71" s="51">
        <v>9.11</v>
      </c>
      <c r="J71" s="69">
        <f t="shared" si="17"/>
        <v>8.850675216166326E-2</v>
      </c>
      <c r="K71" s="69">
        <f t="shared" si="14"/>
        <v>-8.7815587266739659E-3</v>
      </c>
      <c r="M71" s="51">
        <v>1.97</v>
      </c>
      <c r="N71" s="69">
        <f t="shared" si="15"/>
        <v>3.5837563451776644</v>
      </c>
      <c r="P71" s="56"/>
    </row>
    <row r="72" spans="2:16" x14ac:dyDescent="0.2">
      <c r="B72" s="55"/>
      <c r="F72" s="67" t="s">
        <v>165</v>
      </c>
      <c r="G72" s="51">
        <v>4.4400000000000004</v>
      </c>
      <c r="H72" s="69">
        <f t="shared" si="16"/>
        <v>3.1105506515342583E-2</v>
      </c>
      <c r="I72" s="51">
        <v>3.29</v>
      </c>
      <c r="J72" s="69">
        <f t="shared" si="17"/>
        <v>3.1963470319634701E-2</v>
      </c>
      <c r="K72" s="69">
        <f t="shared" si="14"/>
        <v>0.34954407294832834</v>
      </c>
      <c r="M72" s="51">
        <v>2.77</v>
      </c>
      <c r="N72" s="69">
        <f t="shared" si="15"/>
        <v>0.60288808664259941</v>
      </c>
      <c r="P72" s="56"/>
    </row>
    <row r="73" spans="2:16" x14ac:dyDescent="0.2">
      <c r="B73" s="55"/>
      <c r="F73" s="67" t="s">
        <v>166</v>
      </c>
      <c r="G73" s="72">
        <v>3.13</v>
      </c>
      <c r="H73" s="69">
        <f t="shared" si="16"/>
        <v>2.1927980944374384E-2</v>
      </c>
      <c r="I73" s="51">
        <v>1.1399999999999999</v>
      </c>
      <c r="J73" s="69">
        <f t="shared" si="17"/>
        <v>1.1075488195861263E-2</v>
      </c>
      <c r="K73" s="69">
        <f t="shared" si="14"/>
        <v>1.7456140350877196</v>
      </c>
      <c r="M73" s="51">
        <v>0.4</v>
      </c>
      <c r="N73" s="69">
        <f t="shared" si="15"/>
        <v>6.8249999999999993</v>
      </c>
      <c r="P73" s="56"/>
    </row>
    <row r="74" spans="2:16" x14ac:dyDescent="0.2">
      <c r="B74" s="55"/>
      <c r="F74" s="67" t="s">
        <v>156</v>
      </c>
      <c r="G74" s="51">
        <v>2.54</v>
      </c>
      <c r="H74" s="69">
        <f t="shared" si="16"/>
        <v>1.7794591565083367E-2</v>
      </c>
      <c r="I74" s="51">
        <v>3.45</v>
      </c>
      <c r="J74" s="69">
        <f t="shared" si="17"/>
        <v>3.3517924803264355E-2</v>
      </c>
      <c r="K74" s="69">
        <f t="shared" si="14"/>
        <v>-0.26376811594202898</v>
      </c>
      <c r="M74" s="51">
        <v>0.62</v>
      </c>
      <c r="N74" s="69">
        <f t="shared" si="15"/>
        <v>3.096774193548387</v>
      </c>
      <c r="P74" s="56"/>
    </row>
    <row r="75" spans="2:16" x14ac:dyDescent="0.2">
      <c r="B75" s="55"/>
      <c r="F75" s="67" t="s">
        <v>167</v>
      </c>
      <c r="G75" s="51">
        <v>1.74</v>
      </c>
      <c r="H75" s="69">
        <f t="shared" si="16"/>
        <v>1.2189995796553173E-2</v>
      </c>
      <c r="I75" s="51">
        <v>1.34</v>
      </c>
      <c r="J75" s="69">
        <f t="shared" si="17"/>
        <v>1.3018556300398328E-2</v>
      </c>
      <c r="K75" s="69">
        <f t="shared" si="14"/>
        <v>0.29850746268656714</v>
      </c>
      <c r="M75" s="51">
        <v>0</v>
      </c>
      <c r="N75" s="69" t="str">
        <f t="shared" si="15"/>
        <v>-</v>
      </c>
      <c r="P75" s="56"/>
    </row>
    <row r="76" spans="2:16" x14ac:dyDescent="0.2">
      <c r="B76" s="55"/>
      <c r="F76" s="67" t="s">
        <v>168</v>
      </c>
      <c r="G76" s="51">
        <v>1.21</v>
      </c>
      <c r="H76" s="69">
        <f t="shared" si="16"/>
        <v>8.4769510999019183E-3</v>
      </c>
      <c r="I76" s="51">
        <v>0</v>
      </c>
      <c r="J76" s="69">
        <f t="shared" si="17"/>
        <v>0</v>
      </c>
      <c r="K76" s="69" t="str">
        <f t="shared" si="14"/>
        <v>-</v>
      </c>
      <c r="M76" s="51">
        <v>2.66</v>
      </c>
      <c r="N76" s="69">
        <f t="shared" si="15"/>
        <v>-0.54511278195488733</v>
      </c>
      <c r="P76" s="56"/>
    </row>
    <row r="77" spans="2:16" x14ac:dyDescent="0.2">
      <c r="B77" s="55"/>
      <c r="F77" s="67" t="s">
        <v>169</v>
      </c>
      <c r="G77" s="51">
        <v>1.21</v>
      </c>
      <c r="H77" s="69">
        <f t="shared" si="16"/>
        <v>8.4769510999019183E-3</v>
      </c>
      <c r="I77" s="51">
        <v>5.01</v>
      </c>
      <c r="J77" s="69">
        <f t="shared" si="17"/>
        <v>4.8673856018653448E-2</v>
      </c>
      <c r="K77" s="69">
        <f t="shared" si="14"/>
        <v>-0.75848303393213579</v>
      </c>
      <c r="M77" s="51">
        <v>0.72</v>
      </c>
      <c r="N77" s="69">
        <f t="shared" si="15"/>
        <v>0.68055555555555558</v>
      </c>
      <c r="P77" s="56"/>
    </row>
    <row r="78" spans="2:16" x14ac:dyDescent="0.2">
      <c r="B78" s="55"/>
      <c r="F78" s="67" t="s">
        <v>47</v>
      </c>
      <c r="G78" s="51">
        <f>+G15-SUM(G68:G77)</f>
        <v>2.6499999999999773</v>
      </c>
      <c r="H78" s="69">
        <f t="shared" si="16"/>
        <v>1.8565223483256111E-2</v>
      </c>
      <c r="I78" s="51">
        <f>+I15-SUM(I68:I77)</f>
        <v>6.8799999999999812</v>
      </c>
      <c r="J78" s="69">
        <f t="shared" si="17"/>
        <v>6.6841542796074821E-2</v>
      </c>
      <c r="K78" s="69">
        <f t="shared" si="14"/>
        <v>-0.61482558139535115</v>
      </c>
      <c r="M78" s="51">
        <f>+M15-SUM(M68:M77)</f>
        <v>10.610000000000014</v>
      </c>
      <c r="N78" s="69">
        <f t="shared" si="15"/>
        <v>-0.75023562676720323</v>
      </c>
      <c r="P78" s="56"/>
    </row>
    <row r="79" spans="2:16" x14ac:dyDescent="0.2">
      <c r="B79" s="55"/>
      <c r="F79" s="62" t="s">
        <v>40</v>
      </c>
      <c r="G79" s="64">
        <f>+SUM(G80:G90)</f>
        <v>1.65</v>
      </c>
      <c r="H79" s="64"/>
      <c r="I79" s="64">
        <f>+SUM(I80:I90)</f>
        <v>0</v>
      </c>
      <c r="J79" s="64"/>
      <c r="K79" s="70" t="str">
        <f t="shared" si="14"/>
        <v>-</v>
      </c>
      <c r="M79" s="64">
        <f>+SUM(M80:M90)</f>
        <v>0</v>
      </c>
      <c r="N79" s="70" t="str">
        <f t="shared" si="15"/>
        <v>-</v>
      </c>
      <c r="P79" s="56"/>
    </row>
    <row r="80" spans="2:16" x14ac:dyDescent="0.2">
      <c r="B80" s="55"/>
      <c r="F80" s="67" t="s">
        <v>164</v>
      </c>
      <c r="G80" s="51">
        <v>1.65</v>
      </c>
      <c r="H80" s="69">
        <f>+G80/G$79</f>
        <v>1</v>
      </c>
      <c r="I80" s="51">
        <v>0</v>
      </c>
      <c r="J80" s="69" t="e">
        <f>+I80/I$79</f>
        <v>#DIV/0!</v>
      </c>
      <c r="K80" s="69" t="str">
        <f t="shared" si="14"/>
        <v>-</v>
      </c>
      <c r="M80" s="51">
        <v>0</v>
      </c>
      <c r="N80" s="69" t="str">
        <f t="shared" si="15"/>
        <v>-</v>
      </c>
      <c r="P80" s="56"/>
    </row>
    <row r="81" spans="2:16" x14ac:dyDescent="0.2">
      <c r="B81" s="55"/>
      <c r="F81" s="67"/>
      <c r="G81" s="51"/>
      <c r="H81" s="69">
        <f t="shared" ref="H81:H90" si="18">+G81/G$79</f>
        <v>0</v>
      </c>
      <c r="I81" s="51"/>
      <c r="J81" s="69" t="e">
        <f t="shared" ref="J81:J90" si="19">+I81/I$79</f>
        <v>#DIV/0!</v>
      </c>
      <c r="K81" s="69" t="str">
        <f t="shared" si="14"/>
        <v>-</v>
      </c>
      <c r="M81" s="51"/>
      <c r="N81" s="69" t="str">
        <f t="shared" si="15"/>
        <v>-</v>
      </c>
      <c r="P81" s="56"/>
    </row>
    <row r="82" spans="2:16" x14ac:dyDescent="0.2">
      <c r="B82" s="55"/>
      <c r="F82" s="67"/>
      <c r="G82" s="51"/>
      <c r="H82" s="69">
        <f t="shared" si="18"/>
        <v>0</v>
      </c>
      <c r="I82" s="51"/>
      <c r="J82" s="69" t="e">
        <f t="shared" si="19"/>
        <v>#DIV/0!</v>
      </c>
      <c r="K82" s="69" t="str">
        <f t="shared" si="14"/>
        <v>-</v>
      </c>
      <c r="M82" s="51"/>
      <c r="N82" s="69" t="str">
        <f t="shared" si="15"/>
        <v>-</v>
      </c>
      <c r="P82" s="56"/>
    </row>
    <row r="83" spans="2:16" x14ac:dyDescent="0.2">
      <c r="B83" s="55"/>
      <c r="F83" s="67"/>
      <c r="G83" s="51"/>
      <c r="H83" s="69">
        <f t="shared" si="18"/>
        <v>0</v>
      </c>
      <c r="I83" s="51"/>
      <c r="J83" s="69" t="e">
        <f t="shared" si="19"/>
        <v>#DIV/0!</v>
      </c>
      <c r="K83" s="69" t="str">
        <f t="shared" si="14"/>
        <v>-</v>
      </c>
      <c r="M83" s="51"/>
      <c r="N83" s="69" t="str">
        <f t="shared" si="15"/>
        <v>-</v>
      </c>
      <c r="P83" s="56"/>
    </row>
    <row r="84" spans="2:16" x14ac:dyDescent="0.2">
      <c r="B84" s="55"/>
      <c r="F84" s="67"/>
      <c r="G84" s="51"/>
      <c r="H84" s="69">
        <f t="shared" si="18"/>
        <v>0</v>
      </c>
      <c r="I84" s="51"/>
      <c r="J84" s="69" t="e">
        <f t="shared" si="19"/>
        <v>#DIV/0!</v>
      </c>
      <c r="K84" s="69" t="str">
        <f t="shared" si="14"/>
        <v>-</v>
      </c>
      <c r="M84" s="51"/>
      <c r="N84" s="69" t="str">
        <f t="shared" si="15"/>
        <v>-</v>
      </c>
      <c r="P84" s="56"/>
    </row>
    <row r="85" spans="2:16" x14ac:dyDescent="0.2">
      <c r="B85" s="55"/>
      <c r="F85" s="67"/>
      <c r="G85" s="51"/>
      <c r="H85" s="69">
        <f t="shared" si="18"/>
        <v>0</v>
      </c>
      <c r="I85" s="51"/>
      <c r="J85" s="69" t="e">
        <f t="shared" si="19"/>
        <v>#DIV/0!</v>
      </c>
      <c r="K85" s="69" t="str">
        <f t="shared" si="14"/>
        <v>-</v>
      </c>
      <c r="M85" s="51"/>
      <c r="N85" s="69" t="str">
        <f t="shared" si="15"/>
        <v>-</v>
      </c>
      <c r="P85" s="56"/>
    </row>
    <row r="86" spans="2:16" x14ac:dyDescent="0.2">
      <c r="B86" s="55"/>
      <c r="F86" s="67"/>
      <c r="G86" s="51"/>
      <c r="H86" s="69">
        <f t="shared" si="18"/>
        <v>0</v>
      </c>
      <c r="I86" s="51"/>
      <c r="J86" s="69" t="e">
        <f t="shared" si="19"/>
        <v>#DIV/0!</v>
      </c>
      <c r="K86" s="69" t="str">
        <f t="shared" si="14"/>
        <v>-</v>
      </c>
      <c r="M86" s="51"/>
      <c r="N86" s="69" t="str">
        <f t="shared" si="15"/>
        <v>-</v>
      </c>
      <c r="P86" s="56"/>
    </row>
    <row r="87" spans="2:16" x14ac:dyDescent="0.2">
      <c r="B87" s="55"/>
      <c r="F87" s="67"/>
      <c r="G87" s="51"/>
      <c r="H87" s="69">
        <f t="shared" si="18"/>
        <v>0</v>
      </c>
      <c r="I87" s="51"/>
      <c r="J87" s="69" t="e">
        <f t="shared" si="19"/>
        <v>#DIV/0!</v>
      </c>
      <c r="K87" s="69" t="str">
        <f t="shared" si="14"/>
        <v>-</v>
      </c>
      <c r="M87" s="51"/>
      <c r="N87" s="69" t="str">
        <f t="shared" si="15"/>
        <v>-</v>
      </c>
      <c r="P87" s="56"/>
    </row>
    <row r="88" spans="2:16" x14ac:dyDescent="0.2">
      <c r="B88" s="55"/>
      <c r="F88" s="67"/>
      <c r="G88" s="51"/>
      <c r="H88" s="69">
        <f t="shared" si="18"/>
        <v>0</v>
      </c>
      <c r="I88" s="51"/>
      <c r="J88" s="69" t="e">
        <f t="shared" si="19"/>
        <v>#DIV/0!</v>
      </c>
      <c r="K88" s="69" t="str">
        <f t="shared" si="14"/>
        <v>-</v>
      </c>
      <c r="M88" s="51"/>
      <c r="N88" s="69" t="str">
        <f t="shared" si="15"/>
        <v>-</v>
      </c>
      <c r="P88" s="56"/>
    </row>
    <row r="89" spans="2:16" x14ac:dyDescent="0.2">
      <c r="B89" s="55"/>
      <c r="F89" s="67"/>
      <c r="G89" s="51"/>
      <c r="H89" s="69">
        <f t="shared" si="18"/>
        <v>0</v>
      </c>
      <c r="I89" s="51"/>
      <c r="J89" s="69" t="e">
        <f t="shared" si="19"/>
        <v>#DIV/0!</v>
      </c>
      <c r="K89" s="69" t="str">
        <f t="shared" si="14"/>
        <v>-</v>
      </c>
      <c r="M89" s="51"/>
      <c r="N89" s="69" t="str">
        <f t="shared" si="15"/>
        <v>-</v>
      </c>
      <c r="P89" s="56"/>
    </row>
    <row r="90" spans="2:16" x14ac:dyDescent="0.2">
      <c r="B90" s="55"/>
      <c r="F90" s="67" t="s">
        <v>47</v>
      </c>
      <c r="G90" s="51">
        <f>+G27-SUM(G80:G89)</f>
        <v>0</v>
      </c>
      <c r="H90" s="69">
        <f t="shared" si="18"/>
        <v>0</v>
      </c>
      <c r="I90" s="51">
        <f>+I27-SUM(I80:I89)</f>
        <v>0</v>
      </c>
      <c r="J90" s="69" t="e">
        <f t="shared" si="19"/>
        <v>#DIV/0!</v>
      </c>
      <c r="K90" s="69" t="str">
        <f t="shared" si="14"/>
        <v>-</v>
      </c>
      <c r="M90" s="51">
        <f>+M27-SUM(M80:M89)</f>
        <v>0</v>
      </c>
      <c r="N90" s="69" t="str">
        <f t="shared" si="15"/>
        <v>-</v>
      </c>
      <c r="P90" s="56"/>
    </row>
    <row r="91" spans="2:16" x14ac:dyDescent="0.2">
      <c r="B91" s="55"/>
      <c r="F91" s="62" t="s">
        <v>2</v>
      </c>
      <c r="G91" s="64">
        <f>+G79+G67</f>
        <v>144.39000000000001</v>
      </c>
      <c r="H91" s="64"/>
      <c r="I91" s="64">
        <f>+I79+I67</f>
        <v>102.93</v>
      </c>
      <c r="J91" s="64"/>
      <c r="K91" s="70">
        <f t="shared" si="14"/>
        <v>0.4027980180705335</v>
      </c>
      <c r="M91" s="64">
        <f>+M79+M67</f>
        <v>48.03</v>
      </c>
      <c r="N91" s="70">
        <f t="shared" si="15"/>
        <v>2.0062460961898814</v>
      </c>
      <c r="P91" s="56"/>
    </row>
    <row r="92" spans="2:16" x14ac:dyDescent="0.2">
      <c r="B92" s="55"/>
      <c r="F92" s="65"/>
      <c r="G92" s="65"/>
      <c r="H92" s="65"/>
      <c r="I92" s="65"/>
      <c r="J92" s="65"/>
      <c r="K92" s="65"/>
      <c r="P92" s="56"/>
    </row>
    <row r="93" spans="2:16" x14ac:dyDescent="0.2">
      <c r="B93" s="55"/>
      <c r="F93" s="65" t="s">
        <v>44</v>
      </c>
      <c r="G93" s="65"/>
      <c r="H93" s="65"/>
      <c r="I93" s="65"/>
      <c r="J93" s="65"/>
      <c r="K93" s="65"/>
      <c r="P93" s="56"/>
    </row>
    <row r="94" spans="2:16" x14ac:dyDescent="0.2">
      <c r="B94" s="55"/>
      <c r="F94" s="65" t="s">
        <v>45</v>
      </c>
      <c r="G94" s="65"/>
      <c r="H94" s="65"/>
      <c r="I94" s="65"/>
      <c r="J94" s="65"/>
      <c r="K94" s="65"/>
      <c r="P94" s="56"/>
    </row>
    <row r="95" spans="2:16" x14ac:dyDescent="0.2">
      <c r="B95" s="55"/>
      <c r="P95" s="56"/>
    </row>
    <row r="96" spans="2:16" x14ac:dyDescent="0.2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9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Perucámaras </vt:lpstr>
      <vt:lpstr>Índice</vt:lpstr>
      <vt:lpstr>Macro Región Oriente</vt:lpstr>
      <vt:lpstr>1. Amazonas</vt:lpstr>
      <vt:lpstr>Ancash</vt:lpstr>
      <vt:lpstr>2. Loreto</vt:lpstr>
      <vt:lpstr>3. San Martín</vt:lpstr>
      <vt:lpstr>4. Ucayali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2021-01-10T03:39:07Z</dcterms:created>
  <dcterms:modified xsi:type="dcterms:W3CDTF">2023-05-02T03:08:54Z</dcterms:modified>
</cp:coreProperties>
</file>